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325" windowHeight="7560" tabRatio="862"/>
  </bookViews>
  <sheets>
    <sheet name="COMPARATIVE" sheetId="17" r:id="rId1"/>
    <sheet name="SOR RATE 2025-26" sheetId="18" r:id="rId2"/>
    <sheet name="A-1" sheetId="2" r:id="rId3"/>
    <sheet name="A-2 (A)" sheetId="1" r:id="rId4"/>
    <sheet name="A-2 (B)" sheetId="3" r:id="rId5"/>
    <sheet name="A-3" sheetId="4" r:id="rId6"/>
    <sheet name="A-3 (A)" sheetId="5" r:id="rId7"/>
    <sheet name="A-3 (B)" sheetId="6" r:id="rId8"/>
    <sheet name="A-4" sheetId="8" r:id="rId9"/>
    <sheet name="A-5" sheetId="9" r:id="rId10"/>
    <sheet name="A-6" sheetId="11" r:id="rId11"/>
    <sheet name="A-7" sheetId="12" r:id="rId12"/>
    <sheet name="A-8" sheetId="13" r:id="rId13"/>
    <sheet name="A-9" sheetId="10" r:id="rId14"/>
    <sheet name="A-10" sheetId="7" r:id="rId15"/>
    <sheet name="A-11" sheetId="14" r:id="rId16"/>
    <sheet name="A-12(A)" sheetId="20" r:id="rId17"/>
    <sheet name="A-12(B)" sheetId="2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B">[1]DLC!$GR$107</definedName>
    <definedName name="\C" localSheetId="1">#REF!</definedName>
    <definedName name="\C">#REF!</definedName>
    <definedName name="\f" localSheetId="1">#REF!</definedName>
    <definedName name="\f">#REF!</definedName>
    <definedName name="\H" localSheetId="1">'[2]STN WISE EMR'!#REF!</definedName>
    <definedName name="\H">'[2]STN WISE EMR'!#REF!</definedName>
    <definedName name="\L">[1]DLC!$HR$111</definedName>
    <definedName name="\P">[1]DLC!$HR$109</definedName>
    <definedName name="\Q">[1]DLC!$GS$323:$GS$335</definedName>
    <definedName name="\V" localSheetId="1">'[3]R.Hrs. Since Comm'!#REF!</definedName>
    <definedName name="\V">'[3]R.Hrs. Since Comm'!#REF!</definedName>
    <definedName name="\X" localSheetId="1">#REF!</definedName>
    <definedName name="\X">#REF!</definedName>
    <definedName name="\Z" localSheetId="1">#REF!</definedName>
    <definedName name="\Z">#REF!</definedName>
    <definedName name="____BSD1" localSheetId="1">#REF!</definedName>
    <definedName name="____BSD1">#REF!</definedName>
    <definedName name="____BSD2" localSheetId="1">#REF!</definedName>
    <definedName name="____BSD2">#REF!</definedName>
    <definedName name="____CZ1">[4]data!$F$721</definedName>
    <definedName name="____IED1" localSheetId="1">#REF!</definedName>
    <definedName name="____IED1">#REF!</definedName>
    <definedName name="____IED2" localSheetI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 localSheetId="1">#REF!</definedName>
    <definedName name="____LR1">#REF!</definedName>
    <definedName name="____LR2" localSheetId="1">#REF!</definedName>
    <definedName name="____LR2">#REF!</definedName>
    <definedName name="____SCH6" localSheetId="1">'[5]04REL'!#REF!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 localSheetId="1">#REF!</definedName>
    <definedName name="___BSD1">#REF!</definedName>
    <definedName name="___BSD2" localSheetId="1">#REF!</definedName>
    <definedName name="___BSD2">#REF!</definedName>
    <definedName name="___CZ1">[4]data!$F$721</definedName>
    <definedName name="___IED1" localSheetId="1">#REF!</definedName>
    <definedName name="___IED1">#REF!</definedName>
    <definedName name="___IED2" localSheetI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 localSheetId="1">#REF!</definedName>
    <definedName name="___LR1">#REF!</definedName>
    <definedName name="___LR2" localSheetId="1">#REF!</definedName>
    <definedName name="___LR2">#REF!</definedName>
    <definedName name="___SCH6" localSheetId="1">'[5]04REL'!#REF!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localSheetId="1" hidden="1">#REF!</definedName>
    <definedName name="__123Graph_A" hidden="1">#REF!</definedName>
    <definedName name="__123Graph_B" localSheetId="1" hidden="1">#REF!</definedName>
    <definedName name="__123Graph_B" hidden="1">#REF!</definedName>
    <definedName name="__123Graph_BCURRENT" localSheetId="1" hidden="1">'[7]BREAKUP OF OIL'!#REF!</definedName>
    <definedName name="__123Graph_BCURRENT" hidden="1">'[7]BREAKUP OF OIL'!#REF!</definedName>
    <definedName name="__123Graph_C" localSheetId="1" hidden="1">#REF!</definedName>
    <definedName name="__123Graph_C" hidden="1">#REF!</definedName>
    <definedName name="__123Graph_D" localSheetId="1" hidden="1">#REF!</definedName>
    <definedName name="__123Graph_D" hidden="1">#REF!</definedName>
    <definedName name="__123Graph_DCURRENT" localSheetId="1" hidden="1">'[7]BREAKUP OF OIL'!#REF!</definedName>
    <definedName name="__123Graph_DCURRENT" hidden="1">'[7]BREAKUP OF OIL'!#REF!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123Graph_XCURRENT" localSheetId="1" hidden="1">'[7]BREAKUP OF OIL'!#REF!</definedName>
    <definedName name="__123Graph_XCURRENT" hidden="1">'[7]BREAKUP OF OIL'!#REF!</definedName>
    <definedName name="__BSD1" localSheetId="1">#REF!</definedName>
    <definedName name="__BSD1">#REF!</definedName>
    <definedName name="__BSD2" localSheetId="1">#REF!</definedName>
    <definedName name="__BSD2">#REF!</definedName>
    <definedName name="__CZ1">[4]data!$F$721</definedName>
    <definedName name="__IED1" localSheetId="1">#REF!</definedName>
    <definedName name="__IED1">#REF!</definedName>
    <definedName name="__IED2" localSheetI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 localSheetId="1">#REF!</definedName>
    <definedName name="__LR1">#REF!</definedName>
    <definedName name="__LR2" localSheetId="1">#REF!</definedName>
    <definedName name="__LR2">#REF!</definedName>
    <definedName name="__SCH6" localSheetId="1">'[5]04REL'!#REF!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 localSheetId="1">#REF!</definedName>
    <definedName name="_BSD1">#REF!</definedName>
    <definedName name="_BSD2" localSheetId="1">#REF!</definedName>
    <definedName name="_BSD2">#REF!</definedName>
    <definedName name="_CZ1" localSheetId="1">[8]data!$F$721</definedName>
    <definedName name="_CZ1">[9]data!$F$721</definedName>
    <definedName name="_xlnm._FilterDatabase" localSheetId="1" hidden="1">'SOR RATE 2025-26'!$A$3:$BB$836</definedName>
    <definedName name="_xlnm._FilterDatabase" hidden="1">[10]Dom!$E$9:$S$13</definedName>
    <definedName name="_IED1" localSheetId="1">#REF!</definedName>
    <definedName name="_IED1">#REF!</definedName>
    <definedName name="_IED2" localSheetI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 localSheetId="1">#REF!</definedName>
    <definedName name="_LR1">#REF!</definedName>
    <definedName name="_LR2" localSheetId="1">#REF!</definedName>
    <definedName name="_LR2">#REF!</definedName>
    <definedName name="_Order1" hidden="1">255</definedName>
    <definedName name="_Order2" hidden="1">0</definedName>
    <definedName name="_SCH6" localSheetId="1">'[11]04REL'!#REF!</definedName>
    <definedName name="_SCH6">'[11]04REL'!#REF!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 localSheetId="1">#REF!</definedName>
    <definedName name="A">#REF!</definedName>
    <definedName name="AA" localSheetId="1">#REF!</definedName>
    <definedName name="AA">#REF!</definedName>
    <definedName name="ab" localSheetId="1" hidden="1">{#N/A,#N/A,FALSE,"2000-01 Form 1.3a";#N/A,#N/A,FALSE,"H1 2001-02 Form 1.3a";#N/A,#N/A,FALSE,"H2 2001-02 Form 1.3a";#N/A,#N/A,FALSE,"2001-02 Form 1.3a";#N/A,#N/A,FALSE,"2002-03 Form 1.3a"}</definedName>
    <definedName name="ab" hidden="1">{#N/A,#N/A,FALSE,"2000-01 Form 1.3a";#N/A,#N/A,FALSE,"H1 2001-02 Form 1.3a";#N/A,#N/A,FALSE,"H2 2001-02 Form 1.3a";#N/A,#N/A,FALSE,"2001-02 Form 1.3a";#N/A,#N/A,FALSE,"2002-03 Form 1.3a"}</definedName>
    <definedName name="ADL.63">[12]Addl.40!$A$38:$I$284</definedName>
    <definedName name="agri" localSheetId="1">#REF!</definedName>
    <definedName name="agri">#REF!</definedName>
    <definedName name="annex" localSheetId="1"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 localSheetId="1">#REF!</definedName>
    <definedName name="ASSUMPTIONS">#REF!</definedName>
    <definedName name="AUX">'[6]Executive Summary -Thermal'!$A$4:$H$95</definedName>
    <definedName name="b" localSheetId="1"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1">'[13]STN WISE EMR'!#REF!</definedName>
    <definedName name="ba">'[13]STN WISE EMR'!#REF!</definedName>
    <definedName name="barwala" localSheetId="1">'[13]STN WISE EMR'!#REF!</definedName>
    <definedName name="barwala">'[13]STN WISE EMR'!#REF!</definedName>
    <definedName name="Barwani">'[14]Format-A (B)'!$C$41</definedName>
    <definedName name="Barwani_Division">[14]Sheet1!$C$102</definedName>
    <definedName name="Barwanicircle">'[14]Format-A'!$C$41</definedName>
    <definedName name="BarwaniDHQ">'[14]Format-A (HQ)'!$C$41</definedName>
    <definedName name="BH" localSheetId="1">'[2]STN WISE EMR'!#REF!</definedName>
    <definedName name="BH">'[2]STN WISE EMR'!#REF!</definedName>
    <definedName name="BRH" localSheetId="1">'[2]STN WISE EMR'!#REF!</definedName>
    <definedName name="BRH">'[2]STN WISE EMR'!#REF!</definedName>
    <definedName name="BUS" localSheetId="1">#REF!</definedName>
    <definedName name="BUS">#REF!</definedName>
    <definedName name="Cap_add_and_loss_assumptions" localSheetId="1">#REF!</definedName>
    <definedName name="Cap_add_and_loss_assumptions">#REF!</definedName>
    <definedName name="cc" localSheetId="1"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 localSheetId="1">'[15]C.S.GENERATION'!#REF!</definedName>
    <definedName name="CDGD">'[15]C.S.GENERATION'!#REF!</definedName>
    <definedName name="Census_of_India_2001" localSheetId="1">#REF!</definedName>
    <definedName name="Census_of_India_2001">#REF!</definedName>
    <definedName name="COAL">'[6]Executive Summary -Thermal'!$A$4:$H$96</definedName>
    <definedName name="Consumers" localSheetId="1">#REF!</definedName>
    <definedName name="Consumers">#REF!</definedName>
    <definedName name="CR">[1]DLC!$GS$40:$HM$87</definedName>
    <definedName name="_xlnm.Criteria">[1]DLC!$GS$304:$HF$305</definedName>
    <definedName name="CSMPD" localSheetId="1">'[15]C.S.GENERATION'!#REF!</definedName>
    <definedName name="CSMPD">'[15]C.S.GENERATION'!#REF!</definedName>
    <definedName name="D">#N/A</definedName>
    <definedName name="D_T">'[16]Discom Details'!$F$721</definedName>
    <definedName name="DateTimeStamp" localSheetId="1">#REF!</definedName>
    <definedName name="DateTimeStamp">#REF!</definedName>
    <definedName name="Demographic_data" localSheetId="1">#REF!</definedName>
    <definedName name="Demographic_data">#REF!</definedName>
    <definedName name="Difference">'[14]Sheet2 (2)'!$R$8:$R$12</definedName>
    <definedName name="Discom1F1" localSheetId="1">#REF!</definedName>
    <definedName name="Discom1F1">#REF!</definedName>
    <definedName name="Discom1F2" localSheetId="1">#REF!</definedName>
    <definedName name="Discom1F2">#REF!</definedName>
    <definedName name="Discom1F3" localSheetId="1">#REF!</definedName>
    <definedName name="Discom1F3">#REF!</definedName>
    <definedName name="Discom1F4" localSheetId="1">#REF!</definedName>
    <definedName name="Discom1F4">#REF!</definedName>
    <definedName name="Discom1F6" localSheetId="1">#REF!</definedName>
    <definedName name="Discom1F6">#REF!</definedName>
    <definedName name="Discom2F1" localSheetId="1">#REF!</definedName>
    <definedName name="Discom2F1">#REF!</definedName>
    <definedName name="Discom2F2" localSheetId="1">#REF!</definedName>
    <definedName name="Discom2F2">#REF!</definedName>
    <definedName name="Discom2F3" localSheetId="1">#REF!</definedName>
    <definedName name="Discom2F3">#REF!</definedName>
    <definedName name="Discom2F4" localSheetId="1">#REF!</definedName>
    <definedName name="Discom2F4">#REF!</definedName>
    <definedName name="Discom2F6" localSheetId="1">#REF!</definedName>
    <definedName name="Discom2F6">#REF!</definedName>
    <definedName name="dom" localSheetId="1">#REF!</definedName>
    <definedName name="dom">#REF!</definedName>
    <definedName name="dpc">'[17]dpc cost'!$D$1</definedName>
    <definedName name="DSAD" localSheetId="1"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E_315MVA_Addl_Page1" localSheetId="1">#REF!</definedName>
    <definedName name="E_315MVA_Addl_Page1">#REF!</definedName>
    <definedName name="E_315MVA_Addl_Page2" localSheetId="1">#REF!</definedName>
    <definedName name="E_315MVA_Addl_Page2">#REF!</definedName>
    <definedName name="ED" localSheetId="1">#REF!</definedName>
    <definedName name="ED">#REF!</definedName>
    <definedName name="EHV" localSheetId="1">#REF!</definedName>
    <definedName name="EHV">#REF!</definedName>
    <definedName name="Energy_sales" localSheetId="1">#REF!</definedName>
    <definedName name="Energy_sales">#REF!</definedName>
    <definedName name="Error_Types" localSheetId="1">#REF!</definedName>
    <definedName name="Error_Types">#REF!</definedName>
    <definedName name="_xlnm.Extract">[1]DLC!$GS$307:$HF$322</definedName>
    <definedName name="Fuel_Exp_CY" localSheetId="1">#REF!</definedName>
    <definedName name="Fuel_Exp_CY">#REF!</definedName>
    <definedName name="Fuel_Exp_EY" localSheetId="1">#REF!</definedName>
    <definedName name="Fuel_Exp_EY">#REF!</definedName>
    <definedName name="Fuel_Exp_PY" localSheetId="1">#REF!</definedName>
    <definedName name="Fuel_Exp_PY">#REF!</definedName>
    <definedName name="GENPUF">'[6]Executive Summary -Thermal'!$A$4:$H$161</definedName>
    <definedName name="GH" localSheetId="1">'[2]STN WISE EMR'!#REF!</definedName>
    <definedName name="GH">'[2]STN WISE EMR'!#REF!</definedName>
    <definedName name="HFOHSD">'[6]Executive Summary -Thermal'!$A$4:$H$96</definedName>
    <definedName name="Horizontal_Not_Selected" localSheetId="1">#REF!</definedName>
    <definedName name="Horizontal_Not_Selected">#REF!</definedName>
    <definedName name="HT">[14]Sheet1!$D$90</definedName>
    <definedName name="if" localSheetId="1">'[18]annexture-g1'!#REF!</definedName>
    <definedName name="if">'[18]annexture-g1'!#REF!</definedName>
    <definedName name="IN">[1]DLC!$GS$2:$HF$22</definedName>
    <definedName name="Input">[14]Sheet1!$D$35</definedName>
    <definedName name="Intt_Charge_cY" localSheetId="1">#REF!,#REF!</definedName>
    <definedName name="Intt_Charge_cY">#REF!,#REF!</definedName>
    <definedName name="Intt_Charge_cy_1">'[19]A 3.7'!$H$35,'[19]A 3.7'!$H$44</definedName>
    <definedName name="Intt_Charge_eY" localSheetId="1">#REF!,#REF!</definedName>
    <definedName name="Intt_Charge_eY">#REF!,#REF!</definedName>
    <definedName name="Intt_Charge_ey_1">'[19]A 3.7'!$I$35,'[19]A 3.7'!$I$44</definedName>
    <definedName name="Intt_Charge_PY" localSheetId="1">#REF!,#REF!</definedName>
    <definedName name="Intt_Charge_PY">#REF!,#REF!</definedName>
    <definedName name="Intt_Charge_py_1">'[19]A 3.7'!$G$35,'[19]A 3.7'!$G$44</definedName>
    <definedName name="Investment_Plan" localSheetId="1">#REF!,#REF!</definedName>
    <definedName name="Investment_Plan">#REF!,#REF!</definedName>
    <definedName name="JV10Group_944" localSheetId="1">#REF!</definedName>
    <definedName name="JV10Group_944">#REF!</definedName>
    <definedName name="JV14Group_944" localSheetId="1">#REF!</definedName>
    <definedName name="JV14Group_944">#REF!</definedName>
    <definedName name="K2000_">#N/A</definedName>
    <definedName name="KEII">'[6]Executive Summary -Thermal'!$H$4:$I$31</definedName>
    <definedName name="KEIIU">'[6]Executive Summary -Thermal'!$A$4:$F$31</definedName>
    <definedName name="L1M10" localSheetId="1">#REF!</definedName>
    <definedName name="L1M10">#REF!</definedName>
    <definedName name="L1M2" localSheetId="1">#REF!</definedName>
    <definedName name="L1M2">#REF!</definedName>
    <definedName name="L1M22" localSheetId="1">#REF!</definedName>
    <definedName name="L1M22">#REF!</definedName>
    <definedName name="L1M23" localSheetId="1">#REF!</definedName>
    <definedName name="L1M23">#REF!</definedName>
    <definedName name="L1M24" localSheetId="1">#REF!</definedName>
    <definedName name="L1M24">#REF!</definedName>
    <definedName name="L1M30" localSheetId="1">#REF!</definedName>
    <definedName name="L1M30">#REF!</definedName>
    <definedName name="L1M31" localSheetId="1">#REF!</definedName>
    <definedName name="L1M31">#REF!</definedName>
    <definedName name="L1M32" localSheetId="1">#REF!</definedName>
    <definedName name="L1M32">#REF!</definedName>
    <definedName name="L1M33" localSheetId="1">#REF!</definedName>
    <definedName name="L1M33">#REF!</definedName>
    <definedName name="L1M34" localSheetId="1">#REF!</definedName>
    <definedName name="L1M34">#REF!</definedName>
    <definedName name="L1M37" localSheetId="1">#REF!</definedName>
    <definedName name="L1M37">#REF!</definedName>
    <definedName name="L1M38" localSheetId="1">#REF!</definedName>
    <definedName name="L1M38">#REF!</definedName>
    <definedName name="L1M6" localSheetId="1">#REF!</definedName>
    <definedName name="L1M6">#REF!</definedName>
    <definedName name="L1M8" localSheetId="1">#REF!</definedName>
    <definedName name="L1M8">#REF!</definedName>
    <definedName name="L1M9" localSheetId="1">#REF!</definedName>
    <definedName name="L1M9">#REF!</definedName>
    <definedName name="LEVEL" localSheetId="1">#REF!</definedName>
    <definedName name="LEVEL">#REF!</definedName>
    <definedName name="Live_Integrity" localSheetId="1">[20]Inputs!#REF!</definedName>
    <definedName name="Live_Integrity">[20]Inputs!#REF!</definedName>
    <definedName name="ltind" localSheetId="1">#REF!</definedName>
    <definedName name="ltind">#REF!</definedName>
    <definedName name="Master_Integrity" localSheetId="1">[20]Inputs!#REF!</definedName>
    <definedName name="Master_Integrity">[20]Inputs!#REF!</definedName>
    <definedName name="Master_Signals" localSheetId="1">[20]Inputs!#REF!</definedName>
    <definedName name="Master_Signals">[20]Inputs!#REF!</definedName>
    <definedName name="MEPE">'[6]Executive Summary -Thermal'!$I$4:$EG$36</definedName>
    <definedName name="mill" localSheetId="1">#REF!</definedName>
    <definedName name="mill">#REF!</definedName>
    <definedName name="MOD">'[6]Executive Summary -Thermal'!$A$162:$H$257</definedName>
    <definedName name="MTPI" localSheetId="1">#REF!</definedName>
    <definedName name="MTPI">#REF!</definedName>
    <definedName name="Name_Company">[20]Inputs!$E$140</definedName>
    <definedName name="Name_Model">[20]Inputs!$E$141</definedName>
    <definedName name="Name_Project">[20]Inputs!$E$142</definedName>
    <definedName name="NameBaseCase" localSheetId="1">#REF!</definedName>
    <definedName name="NameBaseCase">#REF!</definedName>
    <definedName name="NonDom" localSheetId="1">#REF!</definedName>
    <definedName name="NonDom">#REF!</definedName>
    <definedName name="Pati" localSheetId="1">#REF!</definedName>
    <definedName name="Pati">#REF!</definedName>
    <definedName name="Pop_Ratio" localSheetId="1">#REF!</definedName>
    <definedName name="Pop_Ratio">#REF!</definedName>
    <definedName name="_xlnm.Print_Titles" localSheetId="2">'A-1'!$5:$7</definedName>
    <definedName name="_xlnm.Print_Titles" localSheetId="0">COMPARATIVE!$3:$6</definedName>
    <definedName name="_xlnm.Print_Titles">'[21]Ag LF'!$A$1:$B$65536,'[21]Ag LF'!$A$1:$IV$4</definedName>
    <definedName name="PTPI" localSheetId="1">#REF!</definedName>
    <definedName name="PTPI">#REF!</definedName>
    <definedName name="Pumps_and_Meterisation" localSheetId="1">#REF!</definedName>
    <definedName name="Pumps_and_Meterisation">#REF!</definedName>
    <definedName name="q">'[22]A 3.7'!$I$35,'[22]A 3.7'!$I$44</definedName>
    <definedName name="R_">#N/A</definedName>
    <definedName name="R_15_00_01" localSheetId="1">#REF!</definedName>
    <definedName name="R_15_00_01">#REF!</definedName>
    <definedName name="RH" localSheetId="1">'[2]STN WISE EMR'!#REF!</definedName>
    <definedName name="RH">'[2]STN WISE EMR'!#REF!</definedName>
    <definedName name="SA"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 localSheetId="1">#REF!</definedName>
    <definedName name="Scenario">#REF!</definedName>
    <definedName name="Scenario_Name" localSheetId="1">#REF!</definedName>
    <definedName name="Scenario_Name">#REF!</definedName>
    <definedName name="Scheme" localSheetId="1">#REF!,#REF!</definedName>
    <definedName name="Scheme">#REF!,#REF!</definedName>
    <definedName name="Select_Horizontal" localSheetId="1">#REF!</definedName>
    <definedName name="Select_Horizontal">#REF!</definedName>
    <definedName name="Select_Vertical" localSheetId="1">#REF!</definedName>
    <definedName name="Select_Vertical">#REF!</definedName>
    <definedName name="Sendhwa">'[14]Format-A (S)'!$C$41</definedName>
    <definedName name="Sendhwa_Division.">[14]Sheet1!$C$103</definedName>
    <definedName name="sfdadsfasdf" localSheetId="1"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[14]Sheet1!$D$104</definedName>
    <definedName name="shft1">[17]SUMMERY!$P$1</definedName>
    <definedName name="shftI">[23]SUMMERY!$P$1</definedName>
    <definedName name="Specific_Consumption" localSheetId="1">#REF!</definedName>
    <definedName name="Specific_Consumption">#REF!</definedName>
    <definedName name="STPI" localSheetId="1">#REF!</definedName>
    <definedName name="STPI">#REF!</definedName>
    <definedName name="Styles" localSheetId="1">#REF!</definedName>
    <definedName name="Styles">#REF!</definedName>
    <definedName name="Sup" localSheetId="1">#REF!</definedName>
    <definedName name="Sup">#REF!</definedName>
    <definedName name="Supp" localSheetId="1">#REF!</definedName>
    <definedName name="Supp">#REF!</definedName>
    <definedName name="T_T">'[16]Discom Details'!$F$720</definedName>
    <definedName name="thou" localSheetId="1">#REF!</definedName>
    <definedName name="thou">#REF!</definedName>
    <definedName name="THPROG" localSheetId="1">'[2]STN WISE EMR'!#REF!</definedName>
    <definedName name="THPROG">'[2]STN WISE EMR'!#REF!</definedName>
    <definedName name="TN" localSheetId="1">'[2]STN WISE EMR'!#REF!</definedName>
    <definedName name="TN">'[2]STN WISE EMR'!#REF!</definedName>
    <definedName name="TVA">'[6]Executive Summary -Thermal'!$A$4:$H$126</definedName>
    <definedName name="u" localSheetId="1"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 localSheetId="1">#REF!</definedName>
    <definedName name="UG">#REF!</definedName>
    <definedName name="uj" localSheetId="1">#REF!,#REF!</definedName>
    <definedName name="uj">#REF!,#REF!</definedName>
    <definedName name="un">'[24]A 3.7'!$I$35,'[24]A 3.7'!$I$44</definedName>
    <definedName name="Unrestricted_Specific_Consumption" localSheetId="1">#REF!</definedName>
    <definedName name="Unrestricted_Specific_Consumption">#REF!</definedName>
    <definedName name="Vertical_Not_Selected" localSheetId="1">#REF!</definedName>
    <definedName name="Vertical_Not_Selected">#REF!</definedName>
    <definedName name="WIP_944" localSheetId="1">#REF!</definedName>
    <definedName name="WIP_944">#REF!</definedName>
    <definedName name="WIPComments" localSheetId="1">#REF!</definedName>
    <definedName name="WIPComments">#REF!</definedName>
    <definedName name="WIPMacroStart" localSheetId="1">#REF!</definedName>
    <definedName name="WIPMacroStart">#REF!</definedName>
    <definedName name="wrn.ARR._.Forms." localSheetId="1"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1"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1"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1"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1"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1"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1"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 localSheetId="1">#REF!</definedName>
    <definedName name="X1_">#REF!</definedName>
    <definedName name="Y122_">[1]DLC!$HR$109</definedName>
    <definedName name="YEAR" localSheetId="1">#REF!</definedName>
    <definedName name="YEAR">#REF!</definedName>
    <definedName name="YEARLY">[6]TWELVE!$A$3:$Q$445</definedName>
    <definedName name="YTPI" localSheetId="1">#REF!</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7" l="1"/>
  <c r="G35" i="7"/>
  <c r="G40" i="21" l="1"/>
  <c r="G36" i="21"/>
  <c r="G32" i="21"/>
  <c r="G31" i="21"/>
  <c r="G23" i="21"/>
  <c r="G19" i="21"/>
  <c r="I15" i="21"/>
  <c r="G46" i="21"/>
  <c r="E46" i="21"/>
  <c r="E47" i="21"/>
  <c r="G47" i="21" s="1"/>
  <c r="I46" i="21"/>
  <c r="E36" i="21"/>
  <c r="E31" i="21"/>
  <c r="E28" i="21"/>
  <c r="E27" i="21"/>
  <c r="E26" i="21"/>
  <c r="G26" i="21" s="1"/>
  <c r="E23" i="21"/>
  <c r="E11" i="21"/>
  <c r="I11" i="21" s="1"/>
  <c r="E10" i="21"/>
  <c r="G10" i="21" s="1"/>
  <c r="E9" i="21"/>
  <c r="I9" i="21" s="1"/>
  <c r="E12" i="21"/>
  <c r="G12" i="21" s="1"/>
  <c r="E13" i="21"/>
  <c r="I13" i="21" s="1"/>
  <c r="E14" i="21"/>
  <c r="G14" i="21" s="1"/>
  <c r="E15" i="21"/>
  <c r="E16" i="21"/>
  <c r="G16" i="21" s="1"/>
  <c r="E17" i="21"/>
  <c r="G17" i="21" s="1"/>
  <c r="E18" i="21"/>
  <c r="G18" i="21" s="1"/>
  <c r="E19" i="21"/>
  <c r="E20" i="21"/>
  <c r="G20" i="21" s="1"/>
  <c r="E21" i="21"/>
  <c r="G21" i="21" s="1"/>
  <c r="E22" i="21"/>
  <c r="G22" i="21" s="1"/>
  <c r="E24" i="21"/>
  <c r="G24" i="21" s="1"/>
  <c r="E25" i="21"/>
  <c r="I25" i="21" s="1"/>
  <c r="E29" i="21"/>
  <c r="E30" i="21"/>
  <c r="G30" i="21" s="1"/>
  <c r="E32" i="21"/>
  <c r="E33" i="21"/>
  <c r="G33" i="21" s="1"/>
  <c r="E34" i="21"/>
  <c r="G34" i="21" s="1"/>
  <c r="E35" i="21"/>
  <c r="G35" i="21" s="1"/>
  <c r="E37" i="21"/>
  <c r="G37" i="21" s="1"/>
  <c r="E38" i="21"/>
  <c r="G38" i="21" s="1"/>
  <c r="E40" i="21"/>
  <c r="E41" i="21"/>
  <c r="G41" i="21" s="1"/>
  <c r="I46" i="20"/>
  <c r="I45" i="20"/>
  <c r="G45" i="20"/>
  <c r="G46" i="20"/>
  <c r="G9" i="21" l="1"/>
  <c r="I47" i="21"/>
  <c r="G25" i="21"/>
  <c r="E31" i="20" l="1"/>
  <c r="H34" i="11"/>
  <c r="G34" i="11"/>
  <c r="G32" i="11"/>
  <c r="H18" i="14" l="1"/>
  <c r="G18" i="14"/>
  <c r="E10" i="14" l="1"/>
  <c r="G10" i="14" s="1"/>
  <c r="G18" i="11" l="1"/>
  <c r="H32" i="11" l="1"/>
  <c r="G30" i="6" l="1"/>
  <c r="F18" i="6"/>
  <c r="G18" i="6" s="1"/>
  <c r="F32" i="5"/>
  <c r="G27" i="5" l="1"/>
  <c r="G23" i="5"/>
  <c r="G53" i="4"/>
  <c r="M52" i="4"/>
  <c r="J52" i="4"/>
  <c r="G52" i="4"/>
  <c r="M39" i="3"/>
  <c r="J39" i="3"/>
  <c r="G39" i="3"/>
  <c r="G48" i="2" l="1"/>
  <c r="E35" i="7" l="1"/>
  <c r="E17" i="7"/>
  <c r="G17" i="7" s="1"/>
  <c r="E16" i="7"/>
  <c r="G16" i="7" s="1"/>
  <c r="H16" i="7" l="1"/>
  <c r="H17" i="7"/>
  <c r="H39" i="10"/>
  <c r="G39" i="10"/>
  <c r="H38" i="10"/>
  <c r="G38" i="10"/>
  <c r="H37" i="12"/>
  <c r="G37" i="12"/>
  <c r="H36" i="12"/>
  <c r="G36" i="12"/>
  <c r="G33" i="12"/>
  <c r="E34" i="11" l="1"/>
  <c r="E32" i="11"/>
  <c r="E15" i="11"/>
  <c r="G15" i="11" s="1"/>
  <c r="E14" i="11"/>
  <c r="H14" i="11" s="1"/>
  <c r="H15" i="11" l="1"/>
  <c r="G14" i="11"/>
  <c r="G32" i="5" l="1"/>
  <c r="F7" i="5" l="1"/>
  <c r="I41" i="21" l="1"/>
  <c r="H38" i="21"/>
  <c r="F38" i="21"/>
  <c r="I36" i="21"/>
  <c r="I35" i="21"/>
  <c r="I34" i="21"/>
  <c r="H33" i="21"/>
  <c r="I33" i="21" s="1"/>
  <c r="F33" i="21"/>
  <c r="I31" i="21"/>
  <c r="I30" i="21"/>
  <c r="I29" i="21"/>
  <c r="G28" i="21"/>
  <c r="I27" i="21"/>
  <c r="I26" i="21"/>
  <c r="I22" i="21"/>
  <c r="I21" i="21"/>
  <c r="I19" i="21"/>
  <c r="I18" i="21"/>
  <c r="I17" i="21"/>
  <c r="I28" i="21" l="1"/>
  <c r="I24" i="21"/>
  <c r="G27" i="21"/>
  <c r="I37" i="21"/>
  <c r="I40" i="21"/>
  <c r="I16" i="21"/>
  <c r="I23" i="21"/>
  <c r="I32" i="21"/>
  <c r="I20" i="21"/>
  <c r="I38" i="21"/>
  <c r="G29" i="21"/>
  <c r="G42" i="21" l="1"/>
  <c r="G43" i="21" s="1"/>
  <c r="I42" i="21"/>
  <c r="I43" i="21" s="1"/>
  <c r="I44" i="21" l="1"/>
  <c r="I49" i="21"/>
  <c r="G44" i="21"/>
  <c r="G49" i="21"/>
  <c r="E46" i="20"/>
  <c r="E45" i="20"/>
  <c r="E35" i="20"/>
  <c r="E27" i="20"/>
  <c r="E26" i="20"/>
  <c r="E23" i="20"/>
  <c r="E19" i="20"/>
  <c r="E11" i="20"/>
  <c r="I11" i="20" s="1"/>
  <c r="E10" i="20"/>
  <c r="G10" i="20" s="1"/>
  <c r="E9" i="20"/>
  <c r="E12" i="20"/>
  <c r="G12" i="20" s="1"/>
  <c r="E13" i="20"/>
  <c r="I13" i="20" s="1"/>
  <c r="E14" i="20"/>
  <c r="G14" i="20" s="1"/>
  <c r="E15" i="20"/>
  <c r="I15" i="20" s="1"/>
  <c r="E16" i="20"/>
  <c r="E17" i="20"/>
  <c r="E18" i="20"/>
  <c r="E20" i="20"/>
  <c r="E21" i="20"/>
  <c r="E22" i="20"/>
  <c r="E24" i="20"/>
  <c r="E25" i="20"/>
  <c r="E28" i="20"/>
  <c r="I28" i="20" s="1"/>
  <c r="E29" i="20"/>
  <c r="G29" i="20" s="1"/>
  <c r="E30" i="20"/>
  <c r="I30" i="20" s="1"/>
  <c r="G31" i="20"/>
  <c r="E32" i="20"/>
  <c r="I32" i="20" s="1"/>
  <c r="E33" i="20"/>
  <c r="E34" i="20"/>
  <c r="E36" i="20"/>
  <c r="I36" i="20" s="1"/>
  <c r="E37" i="20"/>
  <c r="E39" i="20"/>
  <c r="I39" i="20" s="1"/>
  <c r="E40" i="20"/>
  <c r="I40" i="20" s="1"/>
  <c r="H37" i="20"/>
  <c r="F37" i="20"/>
  <c r="I50" i="21" l="1"/>
  <c r="G50" i="21"/>
  <c r="G51" i="21" s="1"/>
  <c r="I17" i="20"/>
  <c r="G17" i="20"/>
  <c r="I21" i="20"/>
  <c r="G21" i="20"/>
  <c r="I16" i="20"/>
  <c r="G16" i="20"/>
  <c r="I19" i="20"/>
  <c r="G19" i="20"/>
  <c r="I35" i="20"/>
  <c r="G35" i="20"/>
  <c r="I51" i="21"/>
  <c r="I22" i="20"/>
  <c r="G22" i="20"/>
  <c r="I25" i="20"/>
  <c r="G25" i="20"/>
  <c r="I20" i="20"/>
  <c r="G20" i="20"/>
  <c r="I9" i="20"/>
  <c r="G9" i="20"/>
  <c r="I23" i="20"/>
  <c r="G23" i="20"/>
  <c r="I33" i="20"/>
  <c r="G33" i="20"/>
  <c r="G27" i="20"/>
  <c r="I27" i="20"/>
  <c r="I34" i="20"/>
  <c r="G34" i="20"/>
  <c r="I24" i="20"/>
  <c r="G24" i="20"/>
  <c r="I18" i="20"/>
  <c r="G18" i="20"/>
  <c r="I26" i="20"/>
  <c r="G26" i="20"/>
  <c r="I31" i="20"/>
  <c r="G37" i="20"/>
  <c r="I29" i="20"/>
  <c r="I37" i="20"/>
  <c r="G40" i="20"/>
  <c r="G30" i="20"/>
  <c r="G39" i="20"/>
  <c r="G36" i="20"/>
  <c r="G28" i="20"/>
  <c r="G32" i="20"/>
  <c r="G53" i="21" l="1"/>
  <c r="G52" i="21"/>
  <c r="G41" i="20"/>
  <c r="G42" i="20" s="1"/>
  <c r="I53" i="21"/>
  <c r="I52" i="21"/>
  <c r="I41" i="20"/>
  <c r="E32" i="14"/>
  <c r="I54" i="21" l="1"/>
  <c r="I55" i="21" s="1"/>
  <c r="G54" i="21"/>
  <c r="G55" i="21" s="1"/>
  <c r="I42" i="20"/>
  <c r="I43" i="20"/>
  <c r="G48" i="20"/>
  <c r="G43" i="20"/>
  <c r="G49" i="20" s="1"/>
  <c r="G50" i="20" s="1"/>
  <c r="G32" i="14"/>
  <c r="H32" i="14"/>
  <c r="H35" i="10"/>
  <c r="G35" i="10"/>
  <c r="E39" i="10"/>
  <c r="E38" i="10"/>
  <c r="E18" i="10"/>
  <c r="F45" i="13"/>
  <c r="G45" i="13" s="1"/>
  <c r="I45" i="13"/>
  <c r="J45" i="13" s="1"/>
  <c r="E28" i="13"/>
  <c r="I11" i="13"/>
  <c r="J11" i="13" s="1"/>
  <c r="E37" i="12"/>
  <c r="E36" i="12"/>
  <c r="H33" i="12"/>
  <c r="G52" i="20" l="1"/>
  <c r="G51" i="20"/>
  <c r="G53" i="20" s="1"/>
  <c r="G54" i="20" s="1"/>
  <c r="I48" i="20"/>
  <c r="I49" i="20" s="1"/>
  <c r="H18" i="10"/>
  <c r="G18" i="10"/>
  <c r="F39" i="9"/>
  <c r="G39" i="9" s="1"/>
  <c r="F48" i="8"/>
  <c r="G48" i="8" s="1"/>
  <c r="F33" i="8"/>
  <c r="G33" i="8" s="1"/>
  <c r="F30" i="6"/>
  <c r="I50" i="20" l="1"/>
  <c r="I52" i="20" s="1"/>
  <c r="F23" i="5"/>
  <c r="L28" i="3"/>
  <c r="M28" i="3" s="1"/>
  <c r="F18" i="3"/>
  <c r="G18" i="3" s="1"/>
  <c r="I18" i="3"/>
  <c r="J18" i="3" s="1"/>
  <c r="L18" i="3"/>
  <c r="M18" i="3" s="1"/>
  <c r="I51" i="20" l="1"/>
  <c r="I53" i="20" s="1"/>
  <c r="I54" i="20" s="1"/>
  <c r="L10" i="3"/>
  <c r="M10" i="3" s="1"/>
  <c r="I14" i="2" l="1"/>
  <c r="J14" i="2" s="1"/>
  <c r="I9" i="2"/>
  <c r="J9" i="2" s="1"/>
  <c r="E22" i="14" l="1"/>
  <c r="E17" i="14"/>
  <c r="E11" i="14"/>
  <c r="H11" i="14" s="1"/>
  <c r="E12" i="14"/>
  <c r="G12" i="14" s="1"/>
  <c r="E13" i="14"/>
  <c r="H13" i="14" s="1"/>
  <c r="E14" i="14"/>
  <c r="G14" i="14" s="1"/>
  <c r="E15" i="14"/>
  <c r="H15" i="14" s="1"/>
  <c r="E16" i="14"/>
  <c r="E19" i="14"/>
  <c r="E20" i="14"/>
  <c r="E21" i="14"/>
  <c r="E23" i="14"/>
  <c r="E24" i="14"/>
  <c r="E25" i="14"/>
  <c r="E27" i="14"/>
  <c r="G27" i="14" s="1"/>
  <c r="E24" i="7"/>
  <c r="E19" i="7"/>
  <c r="G19" i="7" s="1"/>
  <c r="E12" i="7"/>
  <c r="H12" i="7" s="1"/>
  <c r="E11" i="7"/>
  <c r="G11" i="7" s="1"/>
  <c r="E13" i="7"/>
  <c r="E14" i="7"/>
  <c r="E15" i="7"/>
  <c r="G15" i="7" s="1"/>
  <c r="E21" i="7"/>
  <c r="E22" i="7"/>
  <c r="E23" i="7"/>
  <c r="E25" i="7"/>
  <c r="E26" i="7"/>
  <c r="E27" i="7"/>
  <c r="E28" i="7"/>
  <c r="E29" i="7"/>
  <c r="E30" i="7"/>
  <c r="E10" i="7"/>
  <c r="E24" i="10"/>
  <c r="E20" i="10"/>
  <c r="E10" i="10"/>
  <c r="E11" i="10"/>
  <c r="G11" i="10" s="1"/>
  <c r="E12" i="10"/>
  <c r="H12" i="10" s="1"/>
  <c r="E13" i="10"/>
  <c r="E14" i="10"/>
  <c r="E15" i="10"/>
  <c r="E16" i="10"/>
  <c r="E17" i="10"/>
  <c r="E19" i="10"/>
  <c r="E21" i="10"/>
  <c r="E22" i="10"/>
  <c r="E23" i="10"/>
  <c r="E25" i="10"/>
  <c r="E26" i="10"/>
  <c r="E27" i="10"/>
  <c r="E28" i="10"/>
  <c r="E29" i="10"/>
  <c r="E30" i="10"/>
  <c r="G30" i="10" s="1"/>
  <c r="E31" i="10"/>
  <c r="I38" i="13"/>
  <c r="J38" i="13" s="1"/>
  <c r="I26" i="13"/>
  <c r="J26" i="13" s="1"/>
  <c r="I20" i="13"/>
  <c r="J20" i="13" s="1"/>
  <c r="I10" i="13"/>
  <c r="I12" i="13"/>
  <c r="J12" i="13" s="1"/>
  <c r="I13" i="13"/>
  <c r="I14" i="13"/>
  <c r="I16" i="13"/>
  <c r="I17" i="13"/>
  <c r="I19" i="13"/>
  <c r="I21" i="13"/>
  <c r="J21" i="13" s="1"/>
  <c r="I22" i="13"/>
  <c r="I23" i="13"/>
  <c r="J23" i="13" s="1"/>
  <c r="I24" i="13"/>
  <c r="J24" i="13" s="1"/>
  <c r="I25" i="13"/>
  <c r="J25" i="13" s="1"/>
  <c r="I27" i="13"/>
  <c r="J27" i="13" s="1"/>
  <c r="I29" i="13"/>
  <c r="I30" i="13"/>
  <c r="I31" i="13"/>
  <c r="I33" i="13"/>
  <c r="I34" i="13"/>
  <c r="J34" i="13" s="1"/>
  <c r="I35" i="13"/>
  <c r="J35" i="13" s="1"/>
  <c r="I36" i="13"/>
  <c r="J36" i="13" s="1"/>
  <c r="I39" i="13"/>
  <c r="J39" i="13" s="1"/>
  <c r="I40" i="13"/>
  <c r="J40" i="13" s="1"/>
  <c r="I41" i="13"/>
  <c r="J41" i="13" s="1"/>
  <c r="F38" i="13"/>
  <c r="G38" i="13" s="1"/>
  <c r="F26" i="13"/>
  <c r="F20" i="13"/>
  <c r="F11" i="13"/>
  <c r="G11" i="13" s="1"/>
  <c r="F12" i="13"/>
  <c r="G12" i="13" s="1"/>
  <c r="F13" i="13"/>
  <c r="F14" i="13"/>
  <c r="F15" i="13"/>
  <c r="F17" i="13"/>
  <c r="F18" i="13"/>
  <c r="F21" i="13"/>
  <c r="G21" i="13" s="1"/>
  <c r="F22" i="13"/>
  <c r="F23" i="13"/>
  <c r="F24" i="13"/>
  <c r="F25" i="13"/>
  <c r="F27" i="13"/>
  <c r="F29" i="13"/>
  <c r="F30" i="13"/>
  <c r="F32" i="13"/>
  <c r="F33" i="13"/>
  <c r="F34" i="13"/>
  <c r="G34" i="13" s="1"/>
  <c r="F35" i="13"/>
  <c r="G35" i="13" s="1"/>
  <c r="F36" i="13"/>
  <c r="G36" i="13" s="1"/>
  <c r="F39" i="13"/>
  <c r="G39" i="13" s="1"/>
  <c r="F40" i="13"/>
  <c r="G40" i="13" s="1"/>
  <c r="F41" i="13"/>
  <c r="G41" i="13" s="1"/>
  <c r="F9" i="13"/>
  <c r="E22" i="12"/>
  <c r="E18" i="12"/>
  <c r="E12" i="12"/>
  <c r="H12" i="12" s="1"/>
  <c r="E11" i="12"/>
  <c r="G11" i="12" s="1"/>
  <c r="E10" i="12"/>
  <c r="E13" i="12"/>
  <c r="G13" i="12" s="1"/>
  <c r="E14" i="12"/>
  <c r="H14" i="12" s="1"/>
  <c r="E15" i="12"/>
  <c r="E16" i="12"/>
  <c r="E17" i="12"/>
  <c r="E19" i="12"/>
  <c r="E20" i="12"/>
  <c r="E21" i="12"/>
  <c r="E23" i="12"/>
  <c r="E24" i="12"/>
  <c r="E25" i="12"/>
  <c r="E26" i="12"/>
  <c r="E27" i="12"/>
  <c r="E28" i="12"/>
  <c r="E29" i="12"/>
  <c r="G29" i="12" s="1"/>
  <c r="E21" i="11"/>
  <c r="E17" i="11"/>
  <c r="E11" i="11"/>
  <c r="E12" i="11"/>
  <c r="E13" i="11"/>
  <c r="G13" i="11" s="1"/>
  <c r="E19" i="11"/>
  <c r="E20" i="11"/>
  <c r="E22" i="11"/>
  <c r="E23" i="11"/>
  <c r="E24" i="11"/>
  <c r="E25" i="11"/>
  <c r="E26" i="11"/>
  <c r="G26" i="11" s="1"/>
  <c r="E27" i="11"/>
  <c r="G27" i="11" s="1"/>
  <c r="E10" i="11"/>
  <c r="G10" i="11" s="1"/>
  <c r="F25" i="9"/>
  <c r="G25" i="9" s="1"/>
  <c r="F21" i="9"/>
  <c r="G21" i="9" s="1"/>
  <c r="F18" i="9"/>
  <c r="G18" i="9" s="1"/>
  <c r="F10" i="9"/>
  <c r="F11" i="9"/>
  <c r="G11" i="9" s="1"/>
  <c r="F12" i="9"/>
  <c r="G12" i="9" s="1"/>
  <c r="F13" i="9"/>
  <c r="G13" i="9" s="1"/>
  <c r="F14" i="9"/>
  <c r="G14" i="9" s="1"/>
  <c r="F15" i="9"/>
  <c r="G15" i="9" s="1"/>
  <c r="F17" i="9"/>
  <c r="G17" i="9" s="1"/>
  <c r="F19" i="9"/>
  <c r="G19" i="9" s="1"/>
  <c r="F20" i="9"/>
  <c r="G20" i="9" s="1"/>
  <c r="F22" i="9"/>
  <c r="F23" i="9"/>
  <c r="G23" i="9" s="1"/>
  <c r="F24" i="9"/>
  <c r="G24" i="9" s="1"/>
  <c r="F26" i="9"/>
  <c r="G26" i="9" s="1"/>
  <c r="F27" i="9"/>
  <c r="G27" i="9" s="1"/>
  <c r="F29" i="9"/>
  <c r="F30" i="9"/>
  <c r="F31" i="9"/>
  <c r="F32" i="9"/>
  <c r="F33" i="9"/>
  <c r="F34" i="9"/>
  <c r="F35" i="9"/>
  <c r="F42" i="8"/>
  <c r="G42" i="8" s="1"/>
  <c r="F37" i="8"/>
  <c r="G37" i="8" s="1"/>
  <c r="F36" i="8"/>
  <c r="G36" i="8" s="1"/>
  <c r="F22" i="8"/>
  <c r="G22" i="8" s="1"/>
  <c r="F18" i="8"/>
  <c r="G18" i="8" s="1"/>
  <c r="F14" i="8"/>
  <c r="G14" i="8" s="1"/>
  <c r="F9" i="8"/>
  <c r="G9" i="8" s="1"/>
  <c r="F10" i="8"/>
  <c r="G10" i="8" s="1"/>
  <c r="F11" i="8"/>
  <c r="G11" i="8" s="1"/>
  <c r="F12" i="8"/>
  <c r="G12" i="8" s="1"/>
  <c r="F13" i="8"/>
  <c r="G13" i="8" s="1"/>
  <c r="F15" i="8"/>
  <c r="G15" i="8" s="1"/>
  <c r="F16" i="8"/>
  <c r="G16" i="8" s="1"/>
  <c r="F17" i="8"/>
  <c r="G17" i="8" s="1"/>
  <c r="F19" i="8"/>
  <c r="G19" i="8" s="1"/>
  <c r="F20" i="8"/>
  <c r="G20" i="8" s="1"/>
  <c r="F21" i="8"/>
  <c r="G21" i="8" s="1"/>
  <c r="F23" i="8"/>
  <c r="G23" i="8" s="1"/>
  <c r="F24" i="8"/>
  <c r="G24" i="8" s="1"/>
  <c r="F26" i="8"/>
  <c r="G26" i="8" s="1"/>
  <c r="F27" i="8"/>
  <c r="G27" i="8" s="1"/>
  <c r="F28" i="8"/>
  <c r="G28" i="8" s="1"/>
  <c r="F30" i="8"/>
  <c r="F32" i="8"/>
  <c r="F34" i="8"/>
  <c r="G34" i="8" s="1"/>
  <c r="F38" i="8"/>
  <c r="G38" i="8" s="1"/>
  <c r="F39" i="8"/>
  <c r="G39" i="8" s="1"/>
  <c r="F40" i="8"/>
  <c r="G40" i="8" s="1"/>
  <c r="F41" i="8"/>
  <c r="G41" i="8" s="1"/>
  <c r="F43" i="8"/>
  <c r="G43" i="8" s="1"/>
  <c r="F44" i="8"/>
  <c r="G44" i="8" s="1"/>
  <c r="F8" i="6"/>
  <c r="G8" i="6" s="1"/>
  <c r="F9" i="6"/>
  <c r="G9" i="6" s="1"/>
  <c r="F11" i="6"/>
  <c r="G11" i="6" s="1"/>
  <c r="F12" i="6"/>
  <c r="G12" i="6" s="1"/>
  <c r="F13" i="6"/>
  <c r="G13" i="6" s="1"/>
  <c r="F14" i="6"/>
  <c r="G14" i="6" s="1"/>
  <c r="F15" i="6"/>
  <c r="G15" i="6" s="1"/>
  <c r="F16" i="6"/>
  <c r="G16" i="6" s="1"/>
  <c r="F17" i="6"/>
  <c r="G17" i="6" s="1"/>
  <c r="F19" i="6"/>
  <c r="G19" i="6" s="1"/>
  <c r="F20" i="6"/>
  <c r="G20" i="6" s="1"/>
  <c r="F22" i="6"/>
  <c r="G22" i="6" s="1"/>
  <c r="F23" i="6"/>
  <c r="G23" i="6" s="1"/>
  <c r="F25" i="6"/>
  <c r="F17" i="5"/>
  <c r="G17" i="5" s="1"/>
  <c r="F12" i="5"/>
  <c r="G12" i="5" s="1"/>
  <c r="F11" i="5"/>
  <c r="F8" i="5"/>
  <c r="G8" i="5" s="1"/>
  <c r="F9" i="5"/>
  <c r="G9" i="5" s="1"/>
  <c r="F13" i="5"/>
  <c r="G13" i="5" s="1"/>
  <c r="F14" i="5"/>
  <c r="G14" i="5" s="1"/>
  <c r="F15" i="5"/>
  <c r="G15" i="5" s="1"/>
  <c r="F16" i="5"/>
  <c r="G16" i="5" s="1"/>
  <c r="F18" i="5"/>
  <c r="G18" i="5" s="1"/>
  <c r="F19" i="5"/>
  <c r="G7" i="5"/>
  <c r="H21" i="11" l="1"/>
  <c r="G21" i="11"/>
  <c r="G12" i="11"/>
  <c r="H12" i="11"/>
  <c r="G20" i="11"/>
  <c r="H20" i="11"/>
  <c r="H11" i="11"/>
  <c r="G11" i="11"/>
  <c r="G20" i="14"/>
  <c r="H20" i="14"/>
  <c r="H17" i="14"/>
  <c r="G17" i="14"/>
  <c r="G23" i="14"/>
  <c r="H23" i="14"/>
  <c r="G16" i="14"/>
  <c r="H16" i="14"/>
  <c r="G21" i="14"/>
  <c r="H21" i="14"/>
  <c r="G25" i="14"/>
  <c r="H25" i="14"/>
  <c r="G24" i="14"/>
  <c r="H24" i="14"/>
  <c r="G19" i="14"/>
  <c r="H19" i="14"/>
  <c r="G22" i="14"/>
  <c r="H22" i="14"/>
  <c r="H14" i="10"/>
  <c r="G14" i="10"/>
  <c r="H28" i="10"/>
  <c r="G28" i="10"/>
  <c r="H23" i="10"/>
  <c r="G23" i="10"/>
  <c r="H17" i="10"/>
  <c r="G17" i="10"/>
  <c r="H20" i="10"/>
  <c r="G20" i="10"/>
  <c r="H26" i="10"/>
  <c r="G26" i="10"/>
  <c r="H15" i="10"/>
  <c r="G15" i="10"/>
  <c r="H25" i="10"/>
  <c r="G25" i="10"/>
  <c r="H19" i="10"/>
  <c r="G19" i="10"/>
  <c r="H10" i="10"/>
  <c r="G10" i="10"/>
  <c r="H13" i="10"/>
  <c r="G13" i="10"/>
  <c r="H27" i="10"/>
  <c r="G27" i="10"/>
  <c r="H22" i="10"/>
  <c r="G22" i="10"/>
  <c r="H16" i="10"/>
  <c r="G16" i="10"/>
  <c r="H24" i="10"/>
  <c r="G24" i="10"/>
  <c r="H18" i="12"/>
  <c r="G18" i="12"/>
  <c r="G27" i="12"/>
  <c r="H27" i="12"/>
  <c r="G17" i="12"/>
  <c r="H17" i="12"/>
  <c r="H16" i="12"/>
  <c r="G16" i="12"/>
  <c r="H10" i="12"/>
  <c r="G10" i="12"/>
  <c r="H20" i="12"/>
  <c r="G20" i="12"/>
  <c r="G15" i="12"/>
  <c r="H15" i="12"/>
  <c r="H28" i="12"/>
  <c r="G28" i="12"/>
  <c r="H29" i="12"/>
  <c r="H25" i="12"/>
  <c r="G25" i="12"/>
  <c r="H26" i="12"/>
  <c r="G26" i="12"/>
  <c r="H21" i="12"/>
  <c r="G21" i="12"/>
  <c r="H22" i="12"/>
  <c r="G22" i="12"/>
  <c r="H24" i="12"/>
  <c r="G24" i="12"/>
  <c r="H23" i="12"/>
  <c r="G23" i="12"/>
  <c r="L53" i="4"/>
  <c r="F53" i="4"/>
  <c r="L52" i="4"/>
  <c r="I52" i="4"/>
  <c r="F52" i="4"/>
  <c r="L47" i="4"/>
  <c r="L41" i="4"/>
  <c r="L40" i="4"/>
  <c r="L30" i="4"/>
  <c r="M30" i="4" s="1"/>
  <c r="L26" i="4"/>
  <c r="L20" i="4"/>
  <c r="M20" i="4" s="1"/>
  <c r="L12" i="4"/>
  <c r="M12" i="4" s="1"/>
  <c r="L13" i="4"/>
  <c r="L15" i="4"/>
  <c r="M15" i="4" s="1"/>
  <c r="L17" i="4"/>
  <c r="L18" i="4"/>
  <c r="L19" i="4"/>
  <c r="M19" i="4" s="1"/>
  <c r="L21" i="4"/>
  <c r="M21" i="4" s="1"/>
  <c r="L22" i="4"/>
  <c r="L24" i="4"/>
  <c r="M24" i="4" s="1"/>
  <c r="L27" i="4"/>
  <c r="L28" i="4"/>
  <c r="L29" i="4"/>
  <c r="L31" i="4"/>
  <c r="M31" i="4" s="1"/>
  <c r="L32" i="4"/>
  <c r="M32" i="4" s="1"/>
  <c r="L36" i="4"/>
  <c r="M36" i="4" s="1"/>
  <c r="L38" i="4"/>
  <c r="M38" i="4" s="1"/>
  <c r="L42" i="4"/>
  <c r="L43" i="4"/>
  <c r="L44" i="4"/>
  <c r="L45" i="4"/>
  <c r="L46" i="4"/>
  <c r="L48" i="4"/>
  <c r="I47" i="4"/>
  <c r="I41" i="4"/>
  <c r="I40" i="4"/>
  <c r="I30" i="4"/>
  <c r="J30" i="4" s="1"/>
  <c r="I26" i="4"/>
  <c r="I20" i="4"/>
  <c r="J20" i="4" s="1"/>
  <c r="I11" i="4"/>
  <c r="J11" i="4" s="1"/>
  <c r="I13" i="4"/>
  <c r="I16" i="4"/>
  <c r="J16" i="4" s="1"/>
  <c r="I17" i="4"/>
  <c r="I18" i="4"/>
  <c r="I19" i="4"/>
  <c r="J19" i="4" s="1"/>
  <c r="I21" i="4"/>
  <c r="J21" i="4" s="1"/>
  <c r="I22" i="4"/>
  <c r="J22" i="4" s="1"/>
  <c r="I25" i="4"/>
  <c r="I27" i="4"/>
  <c r="I28" i="4"/>
  <c r="I29" i="4"/>
  <c r="I31" i="4"/>
  <c r="J31" i="4" s="1"/>
  <c r="I32" i="4"/>
  <c r="J32" i="4" s="1"/>
  <c r="I34" i="4"/>
  <c r="I35" i="4"/>
  <c r="I36" i="4"/>
  <c r="I37" i="4"/>
  <c r="I38" i="4"/>
  <c r="I42" i="4"/>
  <c r="I43" i="4"/>
  <c r="I44" i="4"/>
  <c r="I45" i="4"/>
  <c r="I46" i="4"/>
  <c r="I48" i="4"/>
  <c r="F47" i="4"/>
  <c r="F41" i="4"/>
  <c r="F40" i="4"/>
  <c r="F30" i="4"/>
  <c r="G30" i="4" s="1"/>
  <c r="F26" i="4"/>
  <c r="F20" i="4"/>
  <c r="G20" i="4" s="1"/>
  <c r="F13" i="4"/>
  <c r="F15" i="4"/>
  <c r="G15" i="4" s="1"/>
  <c r="F17" i="4"/>
  <c r="F18" i="4"/>
  <c r="F19" i="4"/>
  <c r="G19" i="4" s="1"/>
  <c r="F21" i="4"/>
  <c r="G21" i="4" s="1"/>
  <c r="F22" i="4"/>
  <c r="G22" i="4" s="1"/>
  <c r="F24" i="4"/>
  <c r="G24" i="4" s="1"/>
  <c r="F27" i="4"/>
  <c r="F28" i="4"/>
  <c r="G28" i="4" s="1"/>
  <c r="F29" i="4"/>
  <c r="F31" i="4"/>
  <c r="G31" i="4" s="1"/>
  <c r="F32" i="4"/>
  <c r="G32" i="4" s="1"/>
  <c r="F36" i="4"/>
  <c r="F38" i="4"/>
  <c r="F42" i="4"/>
  <c r="F43" i="4"/>
  <c r="F44" i="4"/>
  <c r="F45" i="4"/>
  <c r="F46" i="4"/>
  <c r="F48" i="4"/>
  <c r="F10" i="4"/>
  <c r="G10" i="4" s="1"/>
  <c r="L22" i="3"/>
  <c r="M22" i="3" s="1"/>
  <c r="I28" i="3" l="1"/>
  <c r="J28" i="3" s="1"/>
  <c r="I22" i="3"/>
  <c r="J22" i="3" s="1"/>
  <c r="I9" i="3"/>
  <c r="J9" i="3" s="1"/>
  <c r="L11" i="3"/>
  <c r="M11" i="3" s="1"/>
  <c r="L12" i="3"/>
  <c r="M12" i="3" s="1"/>
  <c r="L13" i="3"/>
  <c r="M13" i="3" s="1"/>
  <c r="L14" i="3"/>
  <c r="M14" i="3" s="1"/>
  <c r="L16" i="3"/>
  <c r="M16" i="3" s="1"/>
  <c r="L19" i="3"/>
  <c r="M19" i="3" s="1"/>
  <c r="L20" i="3"/>
  <c r="L23" i="3"/>
  <c r="M23" i="3" s="1"/>
  <c r="L24" i="3"/>
  <c r="M24" i="3" s="1"/>
  <c r="L25" i="3"/>
  <c r="M25" i="3" s="1"/>
  <c r="L26" i="3"/>
  <c r="L27" i="3"/>
  <c r="M27" i="3" s="1"/>
  <c r="L29" i="3"/>
  <c r="M29" i="3" s="1"/>
  <c r="L31" i="3"/>
  <c r="M31" i="3" s="1"/>
  <c r="L32" i="3"/>
  <c r="M32" i="3" s="1"/>
  <c r="L34" i="3"/>
  <c r="M34" i="3" s="1"/>
  <c r="L35" i="3"/>
  <c r="M35" i="3" s="1"/>
  <c r="I11" i="3"/>
  <c r="J11" i="3" s="1"/>
  <c r="I12" i="3"/>
  <c r="J12" i="3" s="1"/>
  <c r="I13" i="3"/>
  <c r="J13" i="3" s="1"/>
  <c r="I14" i="3"/>
  <c r="J14" i="3" s="1"/>
  <c r="I17" i="3"/>
  <c r="J17" i="3" s="1"/>
  <c r="I19" i="3"/>
  <c r="J19" i="3" s="1"/>
  <c r="I21" i="3"/>
  <c r="I23" i="3"/>
  <c r="J23" i="3" s="1"/>
  <c r="I24" i="3"/>
  <c r="J24" i="3" s="1"/>
  <c r="I25" i="3"/>
  <c r="J25" i="3" s="1"/>
  <c r="I26" i="3"/>
  <c r="I27" i="3"/>
  <c r="J27" i="3" s="1"/>
  <c r="I29" i="3"/>
  <c r="J29" i="3" s="1"/>
  <c r="I31" i="3"/>
  <c r="J31" i="3" s="1"/>
  <c r="I32" i="3"/>
  <c r="J32" i="3" s="1"/>
  <c r="I33" i="3"/>
  <c r="J33" i="3" s="1"/>
  <c r="I35" i="3"/>
  <c r="J35" i="3" s="1"/>
  <c r="L40" i="3"/>
  <c r="F40" i="3"/>
  <c r="L39" i="3"/>
  <c r="I39" i="3"/>
  <c r="F39" i="3"/>
  <c r="F28" i="3"/>
  <c r="G28" i="3" s="1"/>
  <c r="F22" i="3"/>
  <c r="G22" i="3" s="1"/>
  <c r="F11" i="3"/>
  <c r="G11" i="3" s="1"/>
  <c r="F12" i="3"/>
  <c r="G12" i="3" s="1"/>
  <c r="F13" i="3"/>
  <c r="G13" i="3" s="1"/>
  <c r="F14" i="3"/>
  <c r="G14" i="3" s="1"/>
  <c r="F16" i="3"/>
  <c r="G16" i="3" s="1"/>
  <c r="F19" i="3"/>
  <c r="G19" i="3" s="1"/>
  <c r="F20" i="3"/>
  <c r="F23" i="3"/>
  <c r="G23" i="3" s="1"/>
  <c r="F24" i="3"/>
  <c r="G24" i="3" s="1"/>
  <c r="F25" i="3"/>
  <c r="G25" i="3" s="1"/>
  <c r="F26" i="3"/>
  <c r="F27" i="3"/>
  <c r="G27" i="3" s="1"/>
  <c r="F29" i="3"/>
  <c r="G29" i="3" s="1"/>
  <c r="F31" i="3"/>
  <c r="G31" i="3" s="1"/>
  <c r="F32" i="3"/>
  <c r="G32" i="3" s="1"/>
  <c r="F34" i="3"/>
  <c r="G34" i="3" s="1"/>
  <c r="F35" i="3"/>
  <c r="G35" i="3" s="1"/>
  <c r="F8" i="3"/>
  <c r="G8" i="3" s="1"/>
  <c r="E38" i="1"/>
  <c r="E37" i="1"/>
  <c r="E25" i="1"/>
  <c r="E21" i="1"/>
  <c r="E13" i="1"/>
  <c r="E9" i="1"/>
  <c r="H9" i="1" s="1"/>
  <c r="E10" i="1"/>
  <c r="E11" i="1"/>
  <c r="E12" i="1"/>
  <c r="E14" i="1"/>
  <c r="E15" i="1"/>
  <c r="E16" i="1"/>
  <c r="G16" i="1" s="1"/>
  <c r="E17" i="1"/>
  <c r="H17" i="1" s="1"/>
  <c r="E18" i="1"/>
  <c r="E19" i="1"/>
  <c r="E20" i="1"/>
  <c r="E22" i="1"/>
  <c r="E23" i="1"/>
  <c r="H23" i="1" s="1"/>
  <c r="E24" i="1"/>
  <c r="H24" i="1" s="1"/>
  <c r="E26" i="1"/>
  <c r="E27" i="1"/>
  <c r="E29" i="1"/>
  <c r="H29" i="1" s="1"/>
  <c r="E30" i="1"/>
  <c r="H30" i="1" s="1"/>
  <c r="E31" i="1"/>
  <c r="E32" i="1"/>
  <c r="E33" i="1"/>
  <c r="E8" i="1"/>
  <c r="G8" i="1" s="1"/>
  <c r="H12" i="1" l="1"/>
  <c r="G12" i="1"/>
  <c r="H26" i="1"/>
  <c r="G26" i="1"/>
  <c r="G11" i="1"/>
  <c r="H11" i="1"/>
  <c r="H21" i="1"/>
  <c r="G21" i="1"/>
  <c r="H18" i="1"/>
  <c r="G18" i="1"/>
  <c r="H27" i="1"/>
  <c r="G27" i="1"/>
  <c r="H22" i="1"/>
  <c r="G22" i="1"/>
  <c r="G10" i="1"/>
  <c r="H10" i="1"/>
  <c r="H25" i="1"/>
  <c r="G25" i="1"/>
  <c r="H33" i="1"/>
  <c r="G33" i="1"/>
  <c r="H14" i="1"/>
  <c r="G14" i="1"/>
  <c r="H15" i="1"/>
  <c r="G15" i="1"/>
  <c r="G32" i="1"/>
  <c r="H32" i="1"/>
  <c r="G13" i="1"/>
  <c r="H13" i="1"/>
  <c r="G31" i="1"/>
  <c r="H31" i="1"/>
  <c r="L48" i="2"/>
  <c r="L50" i="2"/>
  <c r="I50" i="2"/>
  <c r="F50" i="2"/>
  <c r="F48" i="2" l="1"/>
  <c r="L37" i="2" l="1"/>
  <c r="L36" i="2"/>
  <c r="L27" i="2"/>
  <c r="M27" i="2" s="1"/>
  <c r="L23" i="2"/>
  <c r="M23" i="2" s="1"/>
  <c r="L18" i="2"/>
  <c r="M18" i="2" s="1"/>
  <c r="L43" i="2"/>
  <c r="I43" i="2"/>
  <c r="F43" i="2"/>
  <c r="I37" i="2"/>
  <c r="I36" i="2"/>
  <c r="F37" i="2"/>
  <c r="F36" i="2"/>
  <c r="I27" i="2"/>
  <c r="J27" i="2" s="1"/>
  <c r="I23" i="2"/>
  <c r="I18" i="2"/>
  <c r="J18" i="2" s="1"/>
  <c r="L10" i="2"/>
  <c r="M10" i="2" s="1"/>
  <c r="L11" i="2"/>
  <c r="M11" i="2" s="1"/>
  <c r="L13" i="2"/>
  <c r="M13" i="2" s="1"/>
  <c r="L15" i="2"/>
  <c r="L16" i="2"/>
  <c r="L17" i="2"/>
  <c r="M17" i="2" s="1"/>
  <c r="L19" i="2"/>
  <c r="M19" i="2" s="1"/>
  <c r="L20" i="2"/>
  <c r="M20" i="2" s="1"/>
  <c r="L21" i="2"/>
  <c r="M21" i="2" s="1"/>
  <c r="L24" i="2"/>
  <c r="L25" i="2"/>
  <c r="M25" i="2" s="1"/>
  <c r="L26" i="2"/>
  <c r="M26" i="2" s="1"/>
  <c r="L28" i="2"/>
  <c r="M28" i="2" s="1"/>
  <c r="L29" i="2"/>
  <c r="M29" i="2" s="1"/>
  <c r="L32" i="2"/>
  <c r="L34" i="2"/>
  <c r="L38" i="2"/>
  <c r="L39" i="2"/>
  <c r="L40" i="2"/>
  <c r="L41" i="2"/>
  <c r="L42" i="2"/>
  <c r="L44" i="2"/>
  <c r="I11" i="2"/>
  <c r="J11" i="2" s="1"/>
  <c r="I15" i="2"/>
  <c r="I16" i="2"/>
  <c r="I17" i="2"/>
  <c r="J17" i="2" s="1"/>
  <c r="I19" i="2"/>
  <c r="J19" i="2" s="1"/>
  <c r="I20" i="2"/>
  <c r="J20" i="2" s="1"/>
  <c r="I22" i="2"/>
  <c r="J22" i="2" s="1"/>
  <c r="I24" i="2"/>
  <c r="I25" i="2"/>
  <c r="J25" i="2" s="1"/>
  <c r="I26" i="2"/>
  <c r="J26" i="2" s="1"/>
  <c r="I28" i="2"/>
  <c r="J28" i="2" s="1"/>
  <c r="I29" i="2"/>
  <c r="J29" i="2" s="1"/>
  <c r="I31" i="2"/>
  <c r="J31" i="2" s="1"/>
  <c r="I33" i="2"/>
  <c r="I38" i="2"/>
  <c r="I39" i="2"/>
  <c r="I40" i="2"/>
  <c r="I41" i="2"/>
  <c r="I42" i="2"/>
  <c r="I44" i="2"/>
  <c r="F27" i="2"/>
  <c r="G27" i="2" s="1"/>
  <c r="F23" i="2"/>
  <c r="G23" i="2" s="1"/>
  <c r="F18" i="2"/>
  <c r="G18" i="2" s="1"/>
  <c r="F11" i="2"/>
  <c r="G11" i="2" s="1"/>
  <c r="F13" i="2"/>
  <c r="G13" i="2" s="1"/>
  <c r="F15" i="2"/>
  <c r="F16" i="2"/>
  <c r="F17" i="2"/>
  <c r="G17" i="2" s="1"/>
  <c r="F19" i="2"/>
  <c r="G19" i="2" s="1"/>
  <c r="F20" i="2"/>
  <c r="G20" i="2" s="1"/>
  <c r="F21" i="2"/>
  <c r="G21" i="2" s="1"/>
  <c r="F24" i="2"/>
  <c r="F25" i="2"/>
  <c r="G25" i="2" s="1"/>
  <c r="F26" i="2"/>
  <c r="G26" i="2" s="1"/>
  <c r="F28" i="2"/>
  <c r="G28" i="2" s="1"/>
  <c r="F29" i="2"/>
  <c r="G29" i="2" s="1"/>
  <c r="F32" i="2"/>
  <c r="G32" i="2" s="1"/>
  <c r="F34" i="2"/>
  <c r="F38" i="2"/>
  <c r="F39" i="2"/>
  <c r="F40" i="2"/>
  <c r="F41" i="2"/>
  <c r="F42" i="2"/>
  <c r="F44" i="2"/>
  <c r="F8" i="2"/>
  <c r="G8" i="2" s="1"/>
  <c r="R458" i="18" l="1"/>
  <c r="R457" i="18"/>
  <c r="R456" i="18"/>
  <c r="R455" i="18"/>
  <c r="R454" i="18"/>
  <c r="H60" i="17" l="1"/>
  <c r="H59" i="17"/>
  <c r="H56" i="17"/>
  <c r="H55" i="17"/>
  <c r="H52" i="17"/>
  <c r="H51" i="17"/>
  <c r="H48" i="17"/>
  <c r="H47" i="17"/>
  <c r="H44" i="17"/>
  <c r="H43" i="17"/>
  <c r="H40" i="17"/>
  <c r="H39" i="17"/>
  <c r="H36" i="17"/>
  <c r="H33" i="17"/>
  <c r="H30" i="17"/>
  <c r="H27" i="17"/>
  <c r="H25" i="17"/>
  <c r="H24" i="17"/>
  <c r="H23" i="17"/>
  <c r="H20" i="17"/>
  <c r="H19" i="17"/>
  <c r="H18" i="17"/>
  <c r="H15" i="17"/>
  <c r="H14" i="17"/>
  <c r="H11" i="17"/>
  <c r="H10" i="17"/>
  <c r="H9" i="17"/>
  <c r="F46" i="13" l="1"/>
  <c r="H27" i="14" l="1"/>
  <c r="H26" i="14"/>
  <c r="G26" i="14"/>
  <c r="G29" i="14" s="1"/>
  <c r="G30" i="14" s="1"/>
  <c r="F30" i="7"/>
  <c r="H30" i="7" s="1"/>
  <c r="G29" i="7"/>
  <c r="H29" i="7"/>
  <c r="H28" i="7"/>
  <c r="H27" i="7"/>
  <c r="G26" i="7"/>
  <c r="H25" i="7"/>
  <c r="G25" i="7"/>
  <c r="H24" i="7"/>
  <c r="H23" i="7"/>
  <c r="F22" i="7"/>
  <c r="H22" i="7" s="1"/>
  <c r="G22" i="7"/>
  <c r="F21" i="7"/>
  <c r="G21" i="7" s="1"/>
  <c r="H20" i="7"/>
  <c r="G20" i="7"/>
  <c r="H18" i="7"/>
  <c r="G18" i="7"/>
  <c r="H15" i="7"/>
  <c r="H14" i="7"/>
  <c r="G13" i="7"/>
  <c r="H10" i="7"/>
  <c r="H31" i="10"/>
  <c r="H30" i="10"/>
  <c r="G29" i="10"/>
  <c r="H29" i="10"/>
  <c r="F21" i="10"/>
  <c r="G46" i="13"/>
  <c r="J33" i="13"/>
  <c r="G33" i="13"/>
  <c r="G32" i="13"/>
  <c r="J31" i="13"/>
  <c r="J30" i="13"/>
  <c r="G30" i="13"/>
  <c r="J29" i="13"/>
  <c r="G29" i="13"/>
  <c r="H28" i="13"/>
  <c r="G27" i="13"/>
  <c r="G26" i="13"/>
  <c r="G25" i="13"/>
  <c r="G24" i="13"/>
  <c r="G23" i="13"/>
  <c r="H22" i="13"/>
  <c r="J22" i="13" s="1"/>
  <c r="E22" i="13"/>
  <c r="G22" i="13" s="1"/>
  <c r="E20" i="13"/>
  <c r="G20" i="13" s="1"/>
  <c r="J19" i="13"/>
  <c r="G18" i="13"/>
  <c r="J17" i="13"/>
  <c r="G17" i="13"/>
  <c r="J16" i="13"/>
  <c r="G15" i="13"/>
  <c r="J14" i="13"/>
  <c r="G14" i="13"/>
  <c r="J13" i="13"/>
  <c r="G13" i="13"/>
  <c r="J10" i="13"/>
  <c r="G9" i="13"/>
  <c r="F19" i="12"/>
  <c r="F34" i="11"/>
  <c r="H27" i="11"/>
  <c r="H25" i="11"/>
  <c r="H24" i="11"/>
  <c r="F23" i="11"/>
  <c r="H23" i="11" s="1"/>
  <c r="H22" i="11"/>
  <c r="F19" i="11"/>
  <c r="H18" i="11"/>
  <c r="G17" i="11"/>
  <c r="H16" i="11"/>
  <c r="G16" i="11"/>
  <c r="H13" i="11"/>
  <c r="H10" i="11"/>
  <c r="G35" i="9"/>
  <c r="G34" i="9"/>
  <c r="G33" i="9"/>
  <c r="G32" i="9"/>
  <c r="G31" i="9"/>
  <c r="G30" i="9"/>
  <c r="G29" i="9"/>
  <c r="E28" i="9"/>
  <c r="E22" i="9"/>
  <c r="G22" i="9" s="1"/>
  <c r="E10" i="9"/>
  <c r="G10" i="9" s="1"/>
  <c r="G32" i="8"/>
  <c r="G30" i="8"/>
  <c r="E25" i="8"/>
  <c r="E19" i="8"/>
  <c r="E25" i="6"/>
  <c r="G25" i="6" s="1"/>
  <c r="G27" i="6" s="1"/>
  <c r="G28" i="6" s="1"/>
  <c r="E19" i="5"/>
  <c r="G19" i="5" s="1"/>
  <c r="E11" i="5"/>
  <c r="G11" i="5" s="1"/>
  <c r="G20" i="5" s="1"/>
  <c r="K52" i="4"/>
  <c r="H52" i="4"/>
  <c r="E52" i="4"/>
  <c r="M48" i="4"/>
  <c r="J48" i="4"/>
  <c r="G48" i="4"/>
  <c r="M47" i="4"/>
  <c r="J47" i="4"/>
  <c r="G47" i="4"/>
  <c r="M46" i="4"/>
  <c r="J46" i="4"/>
  <c r="G46" i="4"/>
  <c r="M45" i="4"/>
  <c r="J45" i="4"/>
  <c r="G45" i="4"/>
  <c r="M44" i="4"/>
  <c r="J44" i="4"/>
  <c r="G44" i="4"/>
  <c r="M43" i="4"/>
  <c r="J43" i="4"/>
  <c r="G43" i="4"/>
  <c r="M42" i="4"/>
  <c r="J42" i="4"/>
  <c r="G42" i="4"/>
  <c r="M41" i="4"/>
  <c r="J41" i="4"/>
  <c r="G41" i="4"/>
  <c r="M40" i="4"/>
  <c r="J40" i="4"/>
  <c r="G40" i="4"/>
  <c r="G38" i="4"/>
  <c r="J37" i="4"/>
  <c r="G36" i="4"/>
  <c r="J35" i="4"/>
  <c r="J34" i="4"/>
  <c r="M29" i="4"/>
  <c r="J29" i="4"/>
  <c r="G29" i="4"/>
  <c r="M28" i="4"/>
  <c r="J28" i="4"/>
  <c r="K27" i="4"/>
  <c r="M27" i="4" s="1"/>
  <c r="H27" i="4"/>
  <c r="E27" i="4"/>
  <c r="M26" i="4"/>
  <c r="J26" i="4"/>
  <c r="G26" i="4"/>
  <c r="J25" i="4"/>
  <c r="M22" i="4"/>
  <c r="M18" i="4"/>
  <c r="J18" i="4"/>
  <c r="G18" i="4"/>
  <c r="M17" i="4"/>
  <c r="J17" i="4"/>
  <c r="G17" i="4"/>
  <c r="M13" i="4"/>
  <c r="J13" i="4"/>
  <c r="G13" i="4"/>
  <c r="G40" i="3"/>
  <c r="K30" i="3"/>
  <c r="H30" i="3"/>
  <c r="E30" i="3"/>
  <c r="M26" i="3"/>
  <c r="J26" i="3"/>
  <c r="G26" i="3"/>
  <c r="K24" i="3"/>
  <c r="H24" i="3"/>
  <c r="E24" i="3"/>
  <c r="J21" i="3"/>
  <c r="M20" i="3"/>
  <c r="G20" i="3"/>
  <c r="G36" i="3" s="1"/>
  <c r="G37" i="3" s="1"/>
  <c r="F38" i="1"/>
  <c r="H38" i="1" s="1"/>
  <c r="F37" i="1"/>
  <c r="G37" i="1" s="1"/>
  <c r="F20" i="1"/>
  <c r="H20" i="1" s="1"/>
  <c r="H34" i="1" s="1"/>
  <c r="H35" i="1" s="1"/>
  <c r="F19" i="1"/>
  <c r="G19" i="1" s="1"/>
  <c r="G34" i="1" s="1"/>
  <c r="G35" i="1" s="1"/>
  <c r="G43" i="3" l="1"/>
  <c r="G38" i="3"/>
  <c r="G44" i="3" s="1"/>
  <c r="H36" i="1"/>
  <c r="G42" i="13"/>
  <c r="G43" i="13" s="1"/>
  <c r="G44" i="13" s="1"/>
  <c r="G36" i="14"/>
  <c r="G34" i="14"/>
  <c r="G33" i="6"/>
  <c r="G29" i="6"/>
  <c r="J42" i="13"/>
  <c r="J43" i="13" s="1"/>
  <c r="J44" i="13" s="1"/>
  <c r="G36" i="1"/>
  <c r="M49" i="4"/>
  <c r="G31" i="14"/>
  <c r="H29" i="14"/>
  <c r="H30" i="14" s="1"/>
  <c r="J36" i="3"/>
  <c r="J37" i="3" s="1"/>
  <c r="J38" i="3" s="1"/>
  <c r="H21" i="10"/>
  <c r="G21" i="10"/>
  <c r="H19" i="12"/>
  <c r="H30" i="12" s="1"/>
  <c r="H31" i="12" s="1"/>
  <c r="H32" i="12" s="1"/>
  <c r="G19" i="12"/>
  <c r="G30" i="12" s="1"/>
  <c r="G31" i="12" s="1"/>
  <c r="G32" i="12" s="1"/>
  <c r="M36" i="3"/>
  <c r="G21" i="5"/>
  <c r="G45" i="8"/>
  <c r="G46" i="8" s="1"/>
  <c r="G41" i="1"/>
  <c r="G42" i="1" s="1"/>
  <c r="H41" i="1"/>
  <c r="H42" i="1" s="1"/>
  <c r="G36" i="9"/>
  <c r="G37" i="9" s="1"/>
  <c r="M50" i="4"/>
  <c r="M51" i="4" s="1"/>
  <c r="H21" i="7"/>
  <c r="H17" i="11"/>
  <c r="H29" i="11" s="1"/>
  <c r="H30" i="11" s="1"/>
  <c r="H26" i="11"/>
  <c r="G30" i="7"/>
  <c r="G25" i="11"/>
  <c r="H26" i="7"/>
  <c r="J27" i="4"/>
  <c r="H19" i="11"/>
  <c r="G27" i="4"/>
  <c r="G24" i="7"/>
  <c r="G28" i="7"/>
  <c r="G10" i="7"/>
  <c r="H19" i="7"/>
  <c r="H32" i="7" s="1"/>
  <c r="H33" i="7" s="1"/>
  <c r="G23" i="7"/>
  <c r="G27" i="7"/>
  <c r="G31" i="10"/>
  <c r="G19" i="11"/>
  <c r="G29" i="11" s="1"/>
  <c r="G30" i="11" s="1"/>
  <c r="G24" i="11"/>
  <c r="G22" i="11"/>
  <c r="G23" i="11"/>
  <c r="K50" i="2"/>
  <c r="M50" i="2" s="1"/>
  <c r="H50" i="2"/>
  <c r="J50" i="2" s="1"/>
  <c r="E50" i="2"/>
  <c r="G50" i="2" s="1"/>
  <c r="M44" i="2"/>
  <c r="J44" i="2"/>
  <c r="G44" i="2"/>
  <c r="M43" i="2"/>
  <c r="J43" i="2"/>
  <c r="G43" i="2"/>
  <c r="M42" i="2"/>
  <c r="J42" i="2"/>
  <c r="G42" i="2"/>
  <c r="M41" i="2"/>
  <c r="J41" i="2"/>
  <c r="G41" i="2"/>
  <c r="M40" i="2"/>
  <c r="J40" i="2"/>
  <c r="G40" i="2"/>
  <c r="M39" i="2"/>
  <c r="J39" i="2"/>
  <c r="G39" i="2"/>
  <c r="M38" i="2"/>
  <c r="J38" i="2"/>
  <c r="G38" i="2"/>
  <c r="M37" i="2"/>
  <c r="J37" i="2"/>
  <c r="G37" i="2"/>
  <c r="M36" i="2"/>
  <c r="J36" i="2"/>
  <c r="G36" i="2"/>
  <c r="M34" i="2"/>
  <c r="G34" i="2"/>
  <c r="J33" i="2"/>
  <c r="M32" i="2"/>
  <c r="K24" i="2"/>
  <c r="M24" i="2" s="1"/>
  <c r="H24" i="2"/>
  <c r="J24" i="2" s="1"/>
  <c r="E24" i="2"/>
  <c r="G24" i="2" s="1"/>
  <c r="H23" i="2"/>
  <c r="J23" i="2" s="1"/>
  <c r="M16" i="2"/>
  <c r="J16" i="2"/>
  <c r="G16" i="2"/>
  <c r="M15" i="2"/>
  <c r="J15" i="2"/>
  <c r="G15" i="2"/>
  <c r="H31" i="11" l="1"/>
  <c r="H35" i="11"/>
  <c r="H38" i="7"/>
  <c r="H34" i="7"/>
  <c r="H39" i="7"/>
  <c r="G38" i="14"/>
  <c r="G37" i="11"/>
  <c r="G35" i="11"/>
  <c r="G31" i="11"/>
  <c r="H32" i="10"/>
  <c r="H33" i="10" s="1"/>
  <c r="G50" i="4"/>
  <c r="G51" i="4" s="1"/>
  <c r="G32" i="7"/>
  <c r="G33" i="7" s="1"/>
  <c r="H36" i="14"/>
  <c r="G37" i="14"/>
  <c r="M37" i="3"/>
  <c r="J50" i="4"/>
  <c r="J51" i="4" s="1"/>
  <c r="G32" i="10"/>
  <c r="G49" i="4"/>
  <c r="J49" i="4"/>
  <c r="H34" i="14"/>
  <c r="H31" i="14"/>
  <c r="H37" i="14" s="1"/>
  <c r="H38" i="14" s="1"/>
  <c r="G22" i="5"/>
  <c r="G26" i="5"/>
  <c r="G28" i="5" s="1"/>
  <c r="G29" i="5" s="1"/>
  <c r="J43" i="3"/>
  <c r="G34" i="6"/>
  <c r="G35" i="6" s="1"/>
  <c r="H35" i="12"/>
  <c r="G33" i="10"/>
  <c r="G49" i="13"/>
  <c r="G35" i="12"/>
  <c r="G43" i="1"/>
  <c r="M56" i="4"/>
  <c r="G56" i="4"/>
  <c r="G38" i="9"/>
  <c r="G42" i="9"/>
  <c r="G47" i="8"/>
  <c r="G51" i="8"/>
  <c r="M35" i="2"/>
  <c r="G35" i="2"/>
  <c r="J35" i="2"/>
  <c r="H34" i="10" l="1"/>
  <c r="H37" i="10"/>
  <c r="H39" i="14"/>
  <c r="G39" i="11"/>
  <c r="M38" i="3"/>
  <c r="G42" i="14"/>
  <c r="G43" i="14" s="1"/>
  <c r="G40" i="14"/>
  <c r="G39" i="14"/>
  <c r="M43" i="3"/>
  <c r="M44" i="3" s="1"/>
  <c r="G38" i="11"/>
  <c r="J56" i="4"/>
  <c r="J57" i="4" s="1"/>
  <c r="J58" i="4" s="1"/>
  <c r="J59" i="4" s="1"/>
  <c r="G38" i="6"/>
  <c r="G38" i="7"/>
  <c r="G34" i="7"/>
  <c r="G39" i="7" s="1"/>
  <c r="G30" i="5"/>
  <c r="G50" i="13"/>
  <c r="G51" i="13" s="1"/>
  <c r="G52" i="13" s="1"/>
  <c r="H37" i="11"/>
  <c r="G38" i="12"/>
  <c r="G39" i="12" s="1"/>
  <c r="G41" i="12" s="1"/>
  <c r="J49" i="13"/>
  <c r="H38" i="12"/>
  <c r="H39" i="12" s="1"/>
  <c r="G34" i="10"/>
  <c r="G37" i="10"/>
  <c r="G57" i="4"/>
  <c r="G58" i="4" s="1"/>
  <c r="G52" i="8"/>
  <c r="G53" i="8" s="1"/>
  <c r="G31" i="5"/>
  <c r="G45" i="1"/>
  <c r="G44" i="1"/>
  <c r="G43" i="9"/>
  <c r="G44" i="9" s="1"/>
  <c r="G36" i="6"/>
  <c r="G37" i="6"/>
  <c r="M57" i="4"/>
  <c r="M58" i="4" s="1"/>
  <c r="M45" i="2"/>
  <c r="M46" i="2" s="1"/>
  <c r="M47" i="2" s="1"/>
  <c r="J45" i="2"/>
  <c r="J46" i="2" s="1"/>
  <c r="J47" i="2" s="1"/>
  <c r="G45" i="2"/>
  <c r="G46" i="2" s="1"/>
  <c r="G47" i="2" s="1"/>
  <c r="M45" i="3" l="1"/>
  <c r="G44" i="11"/>
  <c r="G45" i="11" s="1"/>
  <c r="G41" i="11"/>
  <c r="G40" i="11"/>
  <c r="G40" i="7"/>
  <c r="H38" i="11"/>
  <c r="H39" i="11" s="1"/>
  <c r="G33" i="5"/>
  <c r="G34" i="5" s="1"/>
  <c r="G53" i="13"/>
  <c r="G54" i="13" s="1"/>
  <c r="G55" i="13" s="1"/>
  <c r="G40" i="12"/>
  <c r="G42" i="12" s="1"/>
  <c r="G43" i="12" s="1"/>
  <c r="J50" i="13"/>
  <c r="J51" i="13" s="1"/>
  <c r="J53" i="13" s="1"/>
  <c r="G40" i="10"/>
  <c r="G41" i="10" s="1"/>
  <c r="H40" i="12"/>
  <c r="H41" i="12"/>
  <c r="J60" i="4"/>
  <c r="J61" i="4" s="1"/>
  <c r="J62" i="4" s="1"/>
  <c r="G39" i="6"/>
  <c r="G52" i="2"/>
  <c r="G46" i="1"/>
  <c r="G47" i="1" s="1"/>
  <c r="M60" i="4"/>
  <c r="M59" i="4"/>
  <c r="H40" i="10"/>
  <c r="H41" i="10" s="1"/>
  <c r="G54" i="8"/>
  <c r="G55" i="8"/>
  <c r="G46" i="9"/>
  <c r="G45" i="9"/>
  <c r="G60" i="4"/>
  <c r="G59" i="4"/>
  <c r="J52" i="2"/>
  <c r="M52" i="2"/>
  <c r="H43" i="1"/>
  <c r="J44" i="3"/>
  <c r="J45" i="3" s="1"/>
  <c r="G45" i="3"/>
  <c r="H40" i="7"/>
  <c r="H43" i="7" l="1"/>
  <c r="H41" i="7"/>
  <c r="H44" i="7"/>
  <c r="H45" i="7" s="1"/>
  <c r="H42" i="7"/>
  <c r="M47" i="3"/>
  <c r="M46" i="3"/>
  <c r="M48" i="3" s="1"/>
  <c r="M49" i="3" s="1"/>
  <c r="G47" i="3"/>
  <c r="G46" i="3"/>
  <c r="G42" i="7"/>
  <c r="G44" i="7"/>
  <c r="G45" i="7" s="1"/>
  <c r="G43" i="7"/>
  <c r="G41" i="7"/>
  <c r="H41" i="11"/>
  <c r="H40" i="11"/>
  <c r="G53" i="2"/>
  <c r="G54" i="2" s="1"/>
  <c r="G55" i="2" s="1"/>
  <c r="H42" i="12"/>
  <c r="H43" i="12" s="1"/>
  <c r="J52" i="13"/>
  <c r="J54" i="13" s="1"/>
  <c r="J55" i="13" s="1"/>
  <c r="H43" i="10"/>
  <c r="H42" i="10"/>
  <c r="G42" i="10"/>
  <c r="G43" i="10"/>
  <c r="G61" i="4"/>
  <c r="G62" i="4" s="1"/>
  <c r="G56" i="8"/>
  <c r="G57" i="8" s="1"/>
  <c r="M61" i="4"/>
  <c r="M62" i="4" s="1"/>
  <c r="J53" i="2"/>
  <c r="J54" i="2" s="1"/>
  <c r="J55" i="2" s="1"/>
  <c r="G47" i="9"/>
  <c r="G48" i="9" s="1"/>
  <c r="M53" i="2"/>
  <c r="M54" i="2" s="1"/>
  <c r="M55" i="2" s="1"/>
  <c r="H45" i="1"/>
  <c r="H44" i="1"/>
  <c r="J47" i="3"/>
  <c r="J46" i="3"/>
  <c r="H40" i="14"/>
  <c r="H42" i="14" s="1"/>
  <c r="H43" i="14" s="1"/>
  <c r="H44" i="11" l="1"/>
  <c r="H45" i="11" s="1"/>
  <c r="G56" i="2"/>
  <c r="G57" i="2" s="1"/>
  <c r="G58" i="2" s="1"/>
  <c r="H44" i="10"/>
  <c r="H45" i="10" s="1"/>
  <c r="G44" i="10"/>
  <c r="G45" i="10" s="1"/>
  <c r="G48" i="3"/>
  <c r="G49" i="3" s="1"/>
  <c r="H46" i="1"/>
  <c r="H47" i="1" s="1"/>
  <c r="J48" i="3"/>
  <c r="J49" i="3" s="1"/>
  <c r="J56" i="2"/>
  <c r="J57" i="2" s="1"/>
  <c r="J58" i="2" s="1"/>
  <c r="M56" i="2"/>
  <c r="M57" i="2" s="1"/>
  <c r="M58" i="2" s="1"/>
</calcChain>
</file>

<file path=xl/comments1.xml><?xml version="1.0" encoding="utf-8"?>
<comments xmlns="http://schemas.openxmlformats.org/spreadsheetml/2006/main">
  <authors>
    <author>Author</author>
  </authors>
  <commentList>
    <comment ref="B154" authorId="0" shapeId="0">
      <text>
        <r>
          <rPr>
            <b/>
            <sz val="9"/>
            <color indexed="81"/>
            <rFont val="Tahoma"/>
            <family val="2"/>
          </rPr>
          <t>Author:</t>
        </r>
        <r>
          <rPr>
            <sz val="9"/>
            <color indexed="81"/>
            <rFont val="Tahoma"/>
            <family val="2"/>
          </rPr>
          <t xml:space="preserve">
old name I-Bolt (big size) </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D381" authorId="0" shapeId="0">
      <text>
        <r>
          <rPr>
            <b/>
            <sz val="9"/>
            <color indexed="81"/>
            <rFont val="Tahoma"/>
            <charset val="1"/>
          </rPr>
          <t>Author:</t>
        </r>
        <r>
          <rPr>
            <sz val="9"/>
            <color indexed="81"/>
            <rFont val="Tahoma"/>
            <charset val="1"/>
          </rPr>
          <t xml:space="preserve">
GST applicable separately.</t>
        </r>
      </text>
    </comment>
    <comment ref="D399" authorId="0" shapeId="0">
      <text>
        <r>
          <rPr>
            <b/>
            <sz val="9"/>
            <color indexed="81"/>
            <rFont val="Tahoma"/>
            <charset val="1"/>
          </rPr>
          <t>Author:</t>
        </r>
        <r>
          <rPr>
            <sz val="9"/>
            <color indexed="81"/>
            <rFont val="Tahoma"/>
            <charset val="1"/>
          </rPr>
          <t xml:space="preserve">
GST applicable separately.</t>
        </r>
      </text>
    </comment>
    <comment ref="D409" authorId="0" shapeId="0">
      <text>
        <r>
          <rPr>
            <b/>
            <sz val="9"/>
            <color indexed="81"/>
            <rFont val="Tahoma"/>
            <charset val="1"/>
          </rPr>
          <t>Author:</t>
        </r>
        <r>
          <rPr>
            <sz val="9"/>
            <color indexed="81"/>
            <rFont val="Tahoma"/>
            <charset val="1"/>
          </rPr>
          <t xml:space="preserve">
GST applicable separately.</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D598" authorId="0" shapeId="0">
      <text>
        <r>
          <rPr>
            <b/>
            <sz val="9"/>
            <color indexed="81"/>
            <rFont val="Tahoma"/>
            <charset val="1"/>
          </rPr>
          <t>Author:</t>
        </r>
        <r>
          <rPr>
            <sz val="9"/>
            <color indexed="81"/>
            <rFont val="Tahoma"/>
            <charset val="1"/>
          </rPr>
          <t xml:space="preserve">
GST applicable separately.</t>
        </r>
      </text>
    </comment>
    <comment ref="D599" authorId="0" shapeId="0">
      <text>
        <r>
          <rPr>
            <b/>
            <sz val="9"/>
            <color indexed="81"/>
            <rFont val="Tahoma"/>
            <charset val="1"/>
          </rPr>
          <t>Author:</t>
        </r>
        <r>
          <rPr>
            <sz val="9"/>
            <color indexed="81"/>
            <rFont val="Tahoma"/>
            <charset val="1"/>
          </rPr>
          <t xml:space="preserve">
GST applicable separately.</t>
        </r>
      </text>
    </comment>
    <comment ref="D614" authorId="0" shapeId="0">
      <text>
        <r>
          <rPr>
            <b/>
            <sz val="9"/>
            <color indexed="81"/>
            <rFont val="Tahoma"/>
            <charset val="1"/>
          </rPr>
          <t>Author:</t>
        </r>
        <r>
          <rPr>
            <sz val="9"/>
            <color indexed="81"/>
            <rFont val="Tahoma"/>
            <charset val="1"/>
          </rPr>
          <t xml:space="preserve">
GST applicable separately.</t>
        </r>
      </text>
    </comment>
    <comment ref="D615" authorId="0" shapeId="0">
      <text>
        <r>
          <rPr>
            <b/>
            <sz val="9"/>
            <color indexed="81"/>
            <rFont val="Tahoma"/>
            <charset val="1"/>
          </rPr>
          <t>Author:</t>
        </r>
        <r>
          <rPr>
            <sz val="9"/>
            <color indexed="81"/>
            <rFont val="Tahoma"/>
            <charset val="1"/>
          </rPr>
          <t xml:space="preserve">
GST applicable separately.</t>
        </r>
      </text>
    </comment>
    <comment ref="D616" authorId="0" shapeId="0">
      <text>
        <r>
          <rPr>
            <b/>
            <sz val="9"/>
            <color indexed="81"/>
            <rFont val="Tahoma"/>
            <charset val="1"/>
          </rPr>
          <t>Author:</t>
        </r>
        <r>
          <rPr>
            <sz val="9"/>
            <color indexed="81"/>
            <rFont val="Tahoma"/>
            <charset val="1"/>
          </rPr>
          <t xml:space="preserve">
GST applicable separately.</t>
        </r>
      </text>
    </comment>
    <comment ref="D620" authorId="0" shapeId="0">
      <text>
        <r>
          <rPr>
            <b/>
            <sz val="9"/>
            <color indexed="81"/>
            <rFont val="Tahoma"/>
            <charset val="1"/>
          </rPr>
          <t>Author:</t>
        </r>
        <r>
          <rPr>
            <sz val="9"/>
            <color indexed="81"/>
            <rFont val="Tahoma"/>
            <charset val="1"/>
          </rPr>
          <t xml:space="preserve">
GST applicable separately.</t>
        </r>
      </text>
    </comment>
    <comment ref="D622" authorId="0" shapeId="0">
      <text>
        <r>
          <rPr>
            <b/>
            <sz val="9"/>
            <color indexed="81"/>
            <rFont val="Tahoma"/>
            <charset val="1"/>
          </rPr>
          <t>Author:</t>
        </r>
        <r>
          <rPr>
            <sz val="9"/>
            <color indexed="81"/>
            <rFont val="Tahoma"/>
            <charset val="1"/>
          </rPr>
          <t xml:space="preserve">
GST applicable separately.</t>
        </r>
      </text>
    </comment>
    <comment ref="D732" authorId="0" shapeId="0">
      <text>
        <r>
          <rPr>
            <b/>
            <sz val="9"/>
            <color indexed="81"/>
            <rFont val="Tahoma"/>
            <charset val="1"/>
          </rPr>
          <t>Author:</t>
        </r>
        <r>
          <rPr>
            <sz val="9"/>
            <color indexed="81"/>
            <rFont val="Tahoma"/>
            <charset val="1"/>
          </rPr>
          <t xml:space="preserve">
GST applicable separately.</t>
        </r>
      </text>
    </comment>
    <comment ref="D736" authorId="0" shapeId="0">
      <text>
        <r>
          <rPr>
            <b/>
            <sz val="9"/>
            <color indexed="81"/>
            <rFont val="Tahoma"/>
            <charset val="1"/>
          </rPr>
          <t>Author:</t>
        </r>
        <r>
          <rPr>
            <sz val="9"/>
            <color indexed="81"/>
            <rFont val="Tahoma"/>
            <charset val="1"/>
          </rPr>
          <t xml:space="preserve">
GST applicable separately.</t>
        </r>
      </text>
    </comment>
    <comment ref="D791" authorId="0" shapeId="0">
      <text>
        <r>
          <rPr>
            <b/>
            <sz val="9"/>
            <color indexed="81"/>
            <rFont val="Tahoma"/>
            <charset val="1"/>
          </rPr>
          <t>Author:</t>
        </r>
        <r>
          <rPr>
            <sz val="9"/>
            <color indexed="81"/>
            <rFont val="Tahoma"/>
            <charset val="1"/>
          </rPr>
          <t xml:space="preserve">
GST applicable separately.</t>
        </r>
      </text>
    </comment>
    <comment ref="D793" authorId="0" shapeId="0">
      <text>
        <r>
          <rPr>
            <b/>
            <sz val="9"/>
            <color indexed="81"/>
            <rFont val="Tahoma"/>
            <charset val="1"/>
          </rPr>
          <t>Author:</t>
        </r>
        <r>
          <rPr>
            <sz val="9"/>
            <color indexed="81"/>
            <rFont val="Tahoma"/>
            <charset val="1"/>
          </rPr>
          <t xml:space="preserve">
GST applicable separately.</t>
        </r>
      </text>
    </comment>
    <comment ref="D794" authorId="0" shapeId="0">
      <text>
        <r>
          <rPr>
            <b/>
            <sz val="9"/>
            <color indexed="81"/>
            <rFont val="Tahoma"/>
            <charset val="1"/>
          </rPr>
          <t>Author:</t>
        </r>
        <r>
          <rPr>
            <sz val="9"/>
            <color indexed="81"/>
            <rFont val="Tahoma"/>
            <charset val="1"/>
          </rPr>
          <t xml:space="preserve">
GST applicable separately.</t>
        </r>
      </text>
    </comment>
    <comment ref="D795" authorId="0" shapeId="0">
      <text>
        <r>
          <rPr>
            <b/>
            <sz val="9"/>
            <color indexed="81"/>
            <rFont val="Tahoma"/>
            <charset val="1"/>
          </rPr>
          <t>Author:</t>
        </r>
        <r>
          <rPr>
            <sz val="9"/>
            <color indexed="81"/>
            <rFont val="Tahoma"/>
            <charset val="1"/>
          </rPr>
          <t xml:space="preserve">
GST applicable separately.</t>
        </r>
      </text>
    </comment>
    <comment ref="D796" authorId="0" shapeId="0">
      <text>
        <r>
          <rPr>
            <b/>
            <sz val="9"/>
            <color indexed="81"/>
            <rFont val="Tahoma"/>
            <charset val="1"/>
          </rPr>
          <t>Author:</t>
        </r>
        <r>
          <rPr>
            <sz val="9"/>
            <color indexed="81"/>
            <rFont val="Tahoma"/>
            <charset val="1"/>
          </rPr>
          <t xml:space="preserve">
GST applicable separately.</t>
        </r>
      </text>
    </comment>
    <comment ref="D797" authorId="0" shapeId="0">
      <text>
        <r>
          <rPr>
            <b/>
            <sz val="9"/>
            <color indexed="81"/>
            <rFont val="Tahoma"/>
            <charset val="1"/>
          </rPr>
          <t>Author:</t>
        </r>
        <r>
          <rPr>
            <sz val="9"/>
            <color indexed="81"/>
            <rFont val="Tahoma"/>
            <charset val="1"/>
          </rPr>
          <t xml:space="preserve">
GST applicable separately.</t>
        </r>
      </text>
    </comment>
    <comment ref="D798" authorId="0" shapeId="0">
      <text>
        <r>
          <rPr>
            <b/>
            <sz val="9"/>
            <color indexed="81"/>
            <rFont val="Tahoma"/>
            <charset val="1"/>
          </rPr>
          <t>Author:</t>
        </r>
        <r>
          <rPr>
            <sz val="9"/>
            <color indexed="81"/>
            <rFont val="Tahoma"/>
            <charset val="1"/>
          </rPr>
          <t xml:space="preserve">
GST applicable separately.</t>
        </r>
      </text>
    </comment>
    <comment ref="D800" authorId="0" shapeId="0">
      <text>
        <r>
          <rPr>
            <b/>
            <sz val="9"/>
            <color indexed="81"/>
            <rFont val="Tahoma"/>
            <charset val="1"/>
          </rPr>
          <t>Author:</t>
        </r>
        <r>
          <rPr>
            <sz val="9"/>
            <color indexed="81"/>
            <rFont val="Tahoma"/>
            <charset val="1"/>
          </rPr>
          <t xml:space="preserve">
GST applicable separately.</t>
        </r>
      </text>
    </comment>
    <comment ref="D801" authorId="0" shapeId="0">
      <text>
        <r>
          <rPr>
            <b/>
            <sz val="9"/>
            <color indexed="81"/>
            <rFont val="Tahoma"/>
            <charset val="1"/>
          </rPr>
          <t>Author:</t>
        </r>
        <r>
          <rPr>
            <sz val="9"/>
            <color indexed="81"/>
            <rFont val="Tahoma"/>
            <charset val="1"/>
          </rPr>
          <t xml:space="preserve">
GST applicable separately.</t>
        </r>
      </text>
    </comment>
    <comment ref="D803" authorId="0" shapeId="0">
      <text>
        <r>
          <rPr>
            <b/>
            <sz val="9"/>
            <color indexed="81"/>
            <rFont val="Tahoma"/>
            <charset val="1"/>
          </rPr>
          <t>Author:</t>
        </r>
        <r>
          <rPr>
            <sz val="9"/>
            <color indexed="81"/>
            <rFont val="Tahoma"/>
            <charset val="1"/>
          </rPr>
          <t xml:space="preserve">
GST applicable separately.</t>
        </r>
      </text>
    </comment>
    <comment ref="D804" authorId="0" shapeId="0">
      <text>
        <r>
          <rPr>
            <b/>
            <sz val="9"/>
            <color indexed="81"/>
            <rFont val="Tahoma"/>
            <charset val="1"/>
          </rPr>
          <t>Author:</t>
        </r>
        <r>
          <rPr>
            <sz val="9"/>
            <color indexed="81"/>
            <rFont val="Tahoma"/>
            <charset val="1"/>
          </rPr>
          <t xml:space="preserve">
GST applicable separately.</t>
        </r>
      </text>
    </comment>
    <comment ref="D805" authorId="0" shapeId="0">
      <text>
        <r>
          <rPr>
            <b/>
            <sz val="9"/>
            <color indexed="81"/>
            <rFont val="Tahoma"/>
            <charset val="1"/>
          </rPr>
          <t>Author:</t>
        </r>
        <r>
          <rPr>
            <sz val="9"/>
            <color indexed="81"/>
            <rFont val="Tahoma"/>
            <charset val="1"/>
          </rPr>
          <t xml:space="preserve">
GST applicable separately.</t>
        </r>
      </text>
    </comment>
    <comment ref="D806" authorId="0" shapeId="0">
      <text>
        <r>
          <rPr>
            <b/>
            <sz val="9"/>
            <color indexed="81"/>
            <rFont val="Tahoma"/>
            <charset val="1"/>
          </rPr>
          <t>Author:</t>
        </r>
        <r>
          <rPr>
            <sz val="9"/>
            <color indexed="81"/>
            <rFont val="Tahoma"/>
            <charset val="1"/>
          </rPr>
          <t xml:space="preserve">
GST applicable separately.</t>
        </r>
      </text>
    </comment>
    <comment ref="D807" authorId="0" shapeId="0">
      <text>
        <r>
          <rPr>
            <b/>
            <sz val="9"/>
            <color indexed="81"/>
            <rFont val="Tahoma"/>
            <charset val="1"/>
          </rPr>
          <t>Author:</t>
        </r>
        <r>
          <rPr>
            <sz val="9"/>
            <color indexed="81"/>
            <rFont val="Tahoma"/>
            <charset val="1"/>
          </rPr>
          <t xml:space="preserve">
GST applicable separately.</t>
        </r>
      </text>
    </comment>
    <comment ref="D808" authorId="0" shapeId="0">
      <text>
        <r>
          <rPr>
            <b/>
            <sz val="9"/>
            <color indexed="81"/>
            <rFont val="Tahoma"/>
            <charset val="1"/>
          </rPr>
          <t>Author:</t>
        </r>
        <r>
          <rPr>
            <sz val="9"/>
            <color indexed="81"/>
            <rFont val="Tahoma"/>
            <charset val="1"/>
          </rPr>
          <t xml:space="preserve">
GST applicable separately.</t>
        </r>
      </text>
    </comment>
    <comment ref="D809" authorId="0" shapeId="0">
      <text>
        <r>
          <rPr>
            <b/>
            <sz val="9"/>
            <color indexed="81"/>
            <rFont val="Tahoma"/>
            <charset val="1"/>
          </rPr>
          <t>Author:</t>
        </r>
        <r>
          <rPr>
            <sz val="9"/>
            <color indexed="81"/>
            <rFont val="Tahoma"/>
            <charset val="1"/>
          </rPr>
          <t xml:space="preserve">
GST applicable separately.</t>
        </r>
      </text>
    </comment>
    <comment ref="D810" authorId="0" shapeId="0">
      <text>
        <r>
          <rPr>
            <b/>
            <sz val="9"/>
            <color indexed="81"/>
            <rFont val="Tahoma"/>
            <charset val="1"/>
          </rPr>
          <t>Author:</t>
        </r>
        <r>
          <rPr>
            <sz val="9"/>
            <color indexed="81"/>
            <rFont val="Tahoma"/>
            <charset val="1"/>
          </rPr>
          <t xml:space="preserve">
GST applicable separately.</t>
        </r>
      </text>
    </comment>
    <comment ref="D811" authorId="0" shapeId="0">
      <text>
        <r>
          <rPr>
            <b/>
            <sz val="9"/>
            <color indexed="81"/>
            <rFont val="Tahoma"/>
            <charset val="1"/>
          </rPr>
          <t>Author:</t>
        </r>
        <r>
          <rPr>
            <sz val="9"/>
            <color indexed="81"/>
            <rFont val="Tahoma"/>
            <charset val="1"/>
          </rPr>
          <t xml:space="preserve">
GST applicable separately.</t>
        </r>
      </text>
    </comment>
    <comment ref="D813" authorId="0" shapeId="0">
      <text>
        <r>
          <rPr>
            <b/>
            <sz val="9"/>
            <color indexed="81"/>
            <rFont val="Tahoma"/>
            <charset val="1"/>
          </rPr>
          <t>Author:</t>
        </r>
        <r>
          <rPr>
            <sz val="9"/>
            <color indexed="81"/>
            <rFont val="Tahoma"/>
            <charset val="1"/>
          </rPr>
          <t xml:space="preserve">
GST applicable separately.</t>
        </r>
      </text>
    </comment>
    <comment ref="D814" authorId="0" shapeId="0">
      <text>
        <r>
          <rPr>
            <b/>
            <sz val="9"/>
            <color indexed="81"/>
            <rFont val="Tahoma"/>
            <charset val="1"/>
          </rPr>
          <t>Author:</t>
        </r>
        <r>
          <rPr>
            <sz val="9"/>
            <color indexed="81"/>
            <rFont val="Tahoma"/>
            <charset val="1"/>
          </rPr>
          <t xml:space="preserve">
GST applicable separately.</t>
        </r>
      </text>
    </comment>
    <comment ref="D815" authorId="0" shapeId="0">
      <text>
        <r>
          <rPr>
            <b/>
            <sz val="9"/>
            <color indexed="81"/>
            <rFont val="Tahoma"/>
            <charset val="1"/>
          </rPr>
          <t>Author:</t>
        </r>
        <r>
          <rPr>
            <sz val="9"/>
            <color indexed="81"/>
            <rFont val="Tahoma"/>
            <charset val="1"/>
          </rPr>
          <t xml:space="preserve">
GST applicable separately.</t>
        </r>
      </text>
    </comment>
    <comment ref="D816" authorId="0" shapeId="0">
      <text>
        <r>
          <rPr>
            <b/>
            <sz val="9"/>
            <color indexed="81"/>
            <rFont val="Tahoma"/>
            <charset val="1"/>
          </rPr>
          <t>Author:</t>
        </r>
        <r>
          <rPr>
            <sz val="9"/>
            <color indexed="81"/>
            <rFont val="Tahoma"/>
            <charset val="1"/>
          </rPr>
          <t xml:space="preserve">
GST applicable separately.</t>
        </r>
      </text>
    </comment>
    <comment ref="D817" authorId="0" shapeId="0">
      <text>
        <r>
          <rPr>
            <b/>
            <sz val="9"/>
            <color indexed="81"/>
            <rFont val="Tahoma"/>
            <charset val="1"/>
          </rPr>
          <t>Author:</t>
        </r>
        <r>
          <rPr>
            <sz val="9"/>
            <color indexed="81"/>
            <rFont val="Tahoma"/>
            <charset val="1"/>
          </rPr>
          <t xml:space="preserve">
GST applicable separately.</t>
        </r>
      </text>
    </comment>
    <comment ref="D819" authorId="0" shapeId="0">
      <text>
        <r>
          <rPr>
            <b/>
            <sz val="9"/>
            <color indexed="81"/>
            <rFont val="Tahoma"/>
            <charset val="1"/>
          </rPr>
          <t>Author:</t>
        </r>
        <r>
          <rPr>
            <sz val="9"/>
            <color indexed="81"/>
            <rFont val="Tahoma"/>
            <charset val="1"/>
          </rPr>
          <t xml:space="preserve">
GST applicable separately.</t>
        </r>
      </text>
    </comment>
    <comment ref="D820" authorId="0" shapeId="0">
      <text>
        <r>
          <rPr>
            <b/>
            <sz val="9"/>
            <color indexed="81"/>
            <rFont val="Tahoma"/>
            <charset val="1"/>
          </rPr>
          <t>Author:</t>
        </r>
        <r>
          <rPr>
            <sz val="9"/>
            <color indexed="81"/>
            <rFont val="Tahoma"/>
            <charset val="1"/>
          </rPr>
          <t xml:space="preserve">
GST applicable separately.</t>
        </r>
      </text>
    </comment>
    <comment ref="D821" authorId="0" shapeId="0">
      <text>
        <r>
          <rPr>
            <b/>
            <sz val="9"/>
            <color indexed="81"/>
            <rFont val="Tahoma"/>
            <charset val="1"/>
          </rPr>
          <t>Author:</t>
        </r>
        <r>
          <rPr>
            <sz val="9"/>
            <color indexed="81"/>
            <rFont val="Tahoma"/>
            <charset val="1"/>
          </rPr>
          <t xml:space="preserve">
GST applicable separately.</t>
        </r>
      </text>
    </comment>
    <comment ref="D823" authorId="0" shapeId="0">
      <text>
        <r>
          <rPr>
            <b/>
            <sz val="9"/>
            <color indexed="81"/>
            <rFont val="Tahoma"/>
            <charset val="1"/>
          </rPr>
          <t>Author:</t>
        </r>
        <r>
          <rPr>
            <sz val="9"/>
            <color indexed="81"/>
            <rFont val="Tahoma"/>
            <charset val="1"/>
          </rPr>
          <t xml:space="preserve">
GST applicable separately.</t>
        </r>
      </text>
    </comment>
    <comment ref="D824" authorId="0" shapeId="0">
      <text>
        <r>
          <rPr>
            <b/>
            <sz val="9"/>
            <color indexed="81"/>
            <rFont val="Tahoma"/>
            <charset val="1"/>
          </rPr>
          <t>Author:</t>
        </r>
        <r>
          <rPr>
            <sz val="9"/>
            <color indexed="81"/>
            <rFont val="Tahoma"/>
            <charset val="1"/>
          </rPr>
          <t xml:space="preserve">
GST applicable separately.</t>
        </r>
      </text>
    </comment>
    <comment ref="D825" authorId="0" shapeId="0">
      <text>
        <r>
          <rPr>
            <b/>
            <sz val="9"/>
            <color indexed="81"/>
            <rFont val="Tahoma"/>
            <charset val="1"/>
          </rPr>
          <t>Author:</t>
        </r>
        <r>
          <rPr>
            <sz val="9"/>
            <color indexed="81"/>
            <rFont val="Tahoma"/>
            <charset val="1"/>
          </rPr>
          <t xml:space="preserve">
GST applicable separately.</t>
        </r>
      </text>
    </comment>
    <comment ref="D826" authorId="0" shapeId="0">
      <text>
        <r>
          <rPr>
            <b/>
            <sz val="9"/>
            <color indexed="81"/>
            <rFont val="Tahoma"/>
            <charset val="1"/>
          </rPr>
          <t>Author:</t>
        </r>
        <r>
          <rPr>
            <sz val="9"/>
            <color indexed="81"/>
            <rFont val="Tahoma"/>
            <charset val="1"/>
          </rPr>
          <t xml:space="preserve">
GST applicable separately.</t>
        </r>
      </text>
    </comment>
    <comment ref="D827" authorId="0" shapeId="0">
      <text>
        <r>
          <rPr>
            <b/>
            <sz val="9"/>
            <color indexed="81"/>
            <rFont val="Tahoma"/>
            <charset val="1"/>
          </rPr>
          <t>Author:</t>
        </r>
        <r>
          <rPr>
            <sz val="9"/>
            <color indexed="81"/>
            <rFont val="Tahoma"/>
            <charset val="1"/>
          </rPr>
          <t xml:space="preserve">
GST applicable separately.</t>
        </r>
      </text>
    </comment>
    <comment ref="D828" authorId="0" shapeId="0">
      <text>
        <r>
          <rPr>
            <b/>
            <sz val="9"/>
            <color indexed="81"/>
            <rFont val="Tahoma"/>
            <charset val="1"/>
          </rPr>
          <t>Author:</t>
        </r>
        <r>
          <rPr>
            <sz val="9"/>
            <color indexed="81"/>
            <rFont val="Tahoma"/>
            <charset val="1"/>
          </rPr>
          <t xml:space="preserve">
GST applicable separately.</t>
        </r>
      </text>
    </comment>
    <comment ref="D829" authorId="0" shapeId="0">
      <text>
        <r>
          <rPr>
            <b/>
            <sz val="9"/>
            <color indexed="81"/>
            <rFont val="Tahoma"/>
            <charset val="1"/>
          </rPr>
          <t>Author:</t>
        </r>
        <r>
          <rPr>
            <sz val="9"/>
            <color indexed="81"/>
            <rFont val="Tahoma"/>
            <charset val="1"/>
          </rPr>
          <t xml:space="preserve">
GST applicable separately.</t>
        </r>
      </text>
    </comment>
    <comment ref="D830" authorId="0" shapeId="0">
      <text>
        <r>
          <rPr>
            <b/>
            <sz val="9"/>
            <color indexed="81"/>
            <rFont val="Tahoma"/>
            <charset val="1"/>
          </rPr>
          <t>Author:</t>
        </r>
        <r>
          <rPr>
            <sz val="9"/>
            <color indexed="81"/>
            <rFont val="Tahoma"/>
            <charset val="1"/>
          </rPr>
          <t xml:space="preserve">
GST applicable separately.</t>
        </r>
      </text>
    </comment>
    <comment ref="D831" authorId="0" shapeId="0">
      <text>
        <r>
          <rPr>
            <b/>
            <sz val="9"/>
            <color indexed="81"/>
            <rFont val="Tahoma"/>
            <charset val="1"/>
          </rPr>
          <t>Author:</t>
        </r>
        <r>
          <rPr>
            <sz val="9"/>
            <color indexed="81"/>
            <rFont val="Tahoma"/>
            <charset val="1"/>
          </rPr>
          <t xml:space="preserve">
GST applicable separately.</t>
        </r>
      </text>
    </comment>
    <comment ref="D832" authorId="0" shapeId="0">
      <text>
        <r>
          <rPr>
            <b/>
            <sz val="9"/>
            <color indexed="81"/>
            <rFont val="Tahoma"/>
            <charset val="1"/>
          </rPr>
          <t>Author:</t>
        </r>
        <r>
          <rPr>
            <sz val="9"/>
            <color indexed="81"/>
            <rFont val="Tahoma"/>
            <charset val="1"/>
          </rPr>
          <t xml:space="preserve">
GST applicable separately.</t>
        </r>
      </text>
    </comment>
    <comment ref="D833" authorId="0" shapeId="0">
      <text>
        <r>
          <rPr>
            <b/>
            <sz val="9"/>
            <color indexed="81"/>
            <rFont val="Tahoma"/>
            <charset val="1"/>
          </rPr>
          <t>Author:</t>
        </r>
        <r>
          <rPr>
            <sz val="9"/>
            <color indexed="81"/>
            <rFont val="Tahoma"/>
            <charset val="1"/>
          </rPr>
          <t xml:space="preserve">
GST applicable separately.</t>
        </r>
      </text>
    </comment>
    <comment ref="D834" authorId="0" shapeId="0">
      <text>
        <r>
          <rPr>
            <b/>
            <sz val="9"/>
            <color indexed="81"/>
            <rFont val="Tahoma"/>
            <charset val="1"/>
          </rPr>
          <t>Author:</t>
        </r>
        <r>
          <rPr>
            <sz val="9"/>
            <color indexed="81"/>
            <rFont val="Tahoma"/>
            <charset val="1"/>
          </rPr>
          <t xml:space="preserve">
GST applicable separately.</t>
        </r>
      </text>
    </comment>
    <comment ref="D835" authorId="0" shapeId="0">
      <text>
        <r>
          <rPr>
            <b/>
            <sz val="9"/>
            <color indexed="81"/>
            <rFont val="Tahoma"/>
            <charset val="1"/>
          </rPr>
          <t>Author:</t>
        </r>
        <r>
          <rPr>
            <sz val="9"/>
            <color indexed="81"/>
            <rFont val="Tahoma"/>
            <charset val="1"/>
          </rPr>
          <t xml:space="preserve">
GST applicable separately.</t>
        </r>
      </text>
    </comment>
    <comment ref="D836" authorId="0" shapeId="0">
      <text>
        <r>
          <rPr>
            <b/>
            <sz val="9"/>
            <color indexed="81"/>
            <rFont val="Tahoma"/>
            <charset val="1"/>
          </rPr>
          <t>Author:</t>
        </r>
        <r>
          <rPr>
            <sz val="9"/>
            <color indexed="81"/>
            <rFont val="Tahoma"/>
            <charset val="1"/>
          </rPr>
          <t xml:space="preserve">
GST applicable separately.</t>
        </r>
      </text>
    </comment>
    <comment ref="D837" authorId="0" shapeId="0">
      <text>
        <r>
          <rPr>
            <b/>
            <sz val="9"/>
            <color indexed="81"/>
            <rFont val="Tahoma"/>
            <charset val="1"/>
          </rPr>
          <t>Author:</t>
        </r>
        <r>
          <rPr>
            <sz val="9"/>
            <color indexed="81"/>
            <rFont val="Tahoma"/>
            <charset val="1"/>
          </rPr>
          <t xml:space="preserve">
GST applicable separately.</t>
        </r>
      </text>
    </comment>
    <comment ref="D838" authorId="0" shapeId="0">
      <text>
        <r>
          <rPr>
            <b/>
            <sz val="9"/>
            <color indexed="81"/>
            <rFont val="Tahoma"/>
            <charset val="1"/>
          </rPr>
          <t>Author:</t>
        </r>
        <r>
          <rPr>
            <sz val="9"/>
            <color indexed="81"/>
            <rFont val="Tahoma"/>
            <charset val="1"/>
          </rPr>
          <t xml:space="preserve">
GST applicable separately.</t>
        </r>
      </text>
    </comment>
    <comment ref="D840" authorId="0" shapeId="0">
      <text>
        <r>
          <rPr>
            <b/>
            <sz val="9"/>
            <color indexed="81"/>
            <rFont val="Tahoma"/>
            <charset val="1"/>
          </rPr>
          <t>Author:</t>
        </r>
        <r>
          <rPr>
            <sz val="9"/>
            <color indexed="81"/>
            <rFont val="Tahoma"/>
            <charset val="1"/>
          </rPr>
          <t xml:space="preserve">
GST applicable separately.</t>
        </r>
      </text>
    </comment>
    <comment ref="D841" authorId="0" shapeId="0">
      <text>
        <r>
          <rPr>
            <b/>
            <sz val="9"/>
            <color indexed="81"/>
            <rFont val="Tahoma"/>
            <charset val="1"/>
          </rPr>
          <t>Author:</t>
        </r>
        <r>
          <rPr>
            <sz val="9"/>
            <color indexed="81"/>
            <rFont val="Tahoma"/>
            <charset val="1"/>
          </rPr>
          <t xml:space="preserve">
GST applicable separately.</t>
        </r>
      </text>
    </comment>
    <comment ref="D842" authorId="0" shapeId="0">
      <text>
        <r>
          <rPr>
            <b/>
            <sz val="9"/>
            <color indexed="81"/>
            <rFont val="Tahoma"/>
            <charset val="1"/>
          </rPr>
          <t>Author:</t>
        </r>
        <r>
          <rPr>
            <sz val="9"/>
            <color indexed="81"/>
            <rFont val="Tahoma"/>
            <charset val="1"/>
          </rPr>
          <t xml:space="preserve">
GST applicable separately.</t>
        </r>
      </text>
    </comment>
    <comment ref="D843" authorId="0" shapeId="0">
      <text>
        <r>
          <rPr>
            <b/>
            <sz val="9"/>
            <color indexed="81"/>
            <rFont val="Tahoma"/>
            <charset val="1"/>
          </rPr>
          <t>Author:</t>
        </r>
        <r>
          <rPr>
            <sz val="9"/>
            <color indexed="81"/>
            <rFont val="Tahoma"/>
            <charset val="1"/>
          </rPr>
          <t xml:space="preserve">
GST applicable separately.</t>
        </r>
      </text>
    </comment>
    <comment ref="D845" authorId="0" shapeId="0">
      <text>
        <r>
          <rPr>
            <b/>
            <sz val="9"/>
            <color indexed="81"/>
            <rFont val="Tahoma"/>
            <charset val="1"/>
          </rPr>
          <t>Author:</t>
        </r>
        <r>
          <rPr>
            <sz val="9"/>
            <color indexed="81"/>
            <rFont val="Tahoma"/>
            <charset val="1"/>
          </rPr>
          <t xml:space="preserve">
GST applicable separately.</t>
        </r>
      </text>
    </comment>
    <comment ref="D846" authorId="0" shapeId="0">
      <text>
        <r>
          <rPr>
            <b/>
            <sz val="9"/>
            <color indexed="81"/>
            <rFont val="Tahoma"/>
            <charset val="1"/>
          </rPr>
          <t>Author:</t>
        </r>
        <r>
          <rPr>
            <sz val="9"/>
            <color indexed="81"/>
            <rFont val="Tahoma"/>
            <charset val="1"/>
          </rPr>
          <t xml:space="preserve">
GST applicable separately.</t>
        </r>
      </text>
    </comment>
    <comment ref="D847" authorId="0" shapeId="0">
      <text>
        <r>
          <rPr>
            <b/>
            <sz val="9"/>
            <color indexed="81"/>
            <rFont val="Tahoma"/>
            <charset val="1"/>
          </rPr>
          <t>Author:</t>
        </r>
        <r>
          <rPr>
            <sz val="9"/>
            <color indexed="81"/>
            <rFont val="Tahoma"/>
            <charset val="1"/>
          </rPr>
          <t xml:space="preserve">
GST applicable separately.</t>
        </r>
      </text>
    </comment>
    <comment ref="D848" authorId="0" shapeId="0">
      <text>
        <r>
          <rPr>
            <b/>
            <sz val="9"/>
            <color indexed="81"/>
            <rFont val="Tahoma"/>
            <charset val="1"/>
          </rPr>
          <t>Author:</t>
        </r>
        <r>
          <rPr>
            <sz val="9"/>
            <color indexed="81"/>
            <rFont val="Tahoma"/>
            <charset val="1"/>
          </rPr>
          <t xml:space="preserve">
GST applicable separately.</t>
        </r>
      </text>
    </comment>
    <comment ref="D850" authorId="0" shapeId="0">
      <text>
        <r>
          <rPr>
            <b/>
            <sz val="9"/>
            <color indexed="81"/>
            <rFont val="Tahoma"/>
            <charset val="1"/>
          </rPr>
          <t>Author:</t>
        </r>
        <r>
          <rPr>
            <sz val="9"/>
            <color indexed="81"/>
            <rFont val="Tahoma"/>
            <charset val="1"/>
          </rPr>
          <t xml:space="preserve">
GST applicable separately.</t>
        </r>
      </text>
    </comment>
    <comment ref="D851" authorId="0" shapeId="0">
      <text>
        <r>
          <rPr>
            <b/>
            <sz val="9"/>
            <color indexed="81"/>
            <rFont val="Tahoma"/>
            <charset val="1"/>
          </rPr>
          <t>Author:</t>
        </r>
        <r>
          <rPr>
            <sz val="9"/>
            <color indexed="81"/>
            <rFont val="Tahoma"/>
            <charset val="1"/>
          </rPr>
          <t xml:space="preserve">
GST applicable separately.</t>
        </r>
      </text>
    </comment>
    <comment ref="D852" authorId="0" shapeId="0">
      <text>
        <r>
          <rPr>
            <b/>
            <sz val="9"/>
            <color indexed="81"/>
            <rFont val="Tahoma"/>
            <charset val="1"/>
          </rPr>
          <t>Author:</t>
        </r>
        <r>
          <rPr>
            <sz val="9"/>
            <color indexed="81"/>
            <rFont val="Tahoma"/>
            <charset val="1"/>
          </rPr>
          <t xml:space="preserve">
GST applicable separately.</t>
        </r>
      </text>
    </comment>
    <comment ref="D853" authorId="0" shapeId="0">
      <text>
        <r>
          <rPr>
            <b/>
            <sz val="9"/>
            <color indexed="81"/>
            <rFont val="Tahoma"/>
            <charset val="1"/>
          </rPr>
          <t>Author:</t>
        </r>
        <r>
          <rPr>
            <sz val="9"/>
            <color indexed="81"/>
            <rFont val="Tahoma"/>
            <charset val="1"/>
          </rPr>
          <t xml:space="preserve">
GST applicable separately.</t>
        </r>
      </text>
    </comment>
    <comment ref="D854" authorId="0" shapeId="0">
      <text>
        <r>
          <rPr>
            <b/>
            <sz val="9"/>
            <color indexed="81"/>
            <rFont val="Tahoma"/>
            <charset val="1"/>
          </rPr>
          <t>Author:</t>
        </r>
        <r>
          <rPr>
            <sz val="9"/>
            <color indexed="81"/>
            <rFont val="Tahoma"/>
            <charset val="1"/>
          </rPr>
          <t xml:space="preserve">
GST applicable separately.</t>
        </r>
      </text>
    </comment>
    <comment ref="D855" authorId="0" shapeId="0">
      <text>
        <r>
          <rPr>
            <b/>
            <sz val="9"/>
            <color indexed="81"/>
            <rFont val="Tahoma"/>
            <charset val="1"/>
          </rPr>
          <t>Author:</t>
        </r>
        <r>
          <rPr>
            <sz val="9"/>
            <color indexed="81"/>
            <rFont val="Tahoma"/>
            <charset val="1"/>
          </rPr>
          <t xml:space="preserve">
GST applicable separately.</t>
        </r>
      </text>
    </comment>
    <comment ref="D856" authorId="0" shapeId="0">
      <text>
        <r>
          <rPr>
            <b/>
            <sz val="9"/>
            <color indexed="81"/>
            <rFont val="Tahoma"/>
            <charset val="1"/>
          </rPr>
          <t>Author:</t>
        </r>
        <r>
          <rPr>
            <sz val="9"/>
            <color indexed="81"/>
            <rFont val="Tahoma"/>
            <charset val="1"/>
          </rPr>
          <t xml:space="preserve">
GST applicable separately.</t>
        </r>
      </text>
    </comment>
    <comment ref="D857" authorId="0" shapeId="0">
      <text>
        <r>
          <rPr>
            <b/>
            <sz val="9"/>
            <color indexed="81"/>
            <rFont val="Tahoma"/>
            <charset val="1"/>
          </rPr>
          <t>Author:</t>
        </r>
        <r>
          <rPr>
            <sz val="9"/>
            <color indexed="81"/>
            <rFont val="Tahoma"/>
            <charset val="1"/>
          </rPr>
          <t xml:space="preserve">
GST applicable separately.</t>
        </r>
      </text>
    </comment>
    <comment ref="D858" authorId="0" shapeId="0">
      <text>
        <r>
          <rPr>
            <b/>
            <sz val="9"/>
            <color indexed="81"/>
            <rFont val="Tahoma"/>
            <charset val="1"/>
          </rPr>
          <t>Author:</t>
        </r>
        <r>
          <rPr>
            <sz val="9"/>
            <color indexed="81"/>
            <rFont val="Tahoma"/>
            <charset val="1"/>
          </rPr>
          <t xml:space="preserve">
GST applicable separately.</t>
        </r>
      </text>
    </comment>
    <comment ref="D859" authorId="0" shapeId="0">
      <text>
        <r>
          <rPr>
            <b/>
            <sz val="9"/>
            <color indexed="81"/>
            <rFont val="Tahoma"/>
            <charset val="1"/>
          </rPr>
          <t>Author:</t>
        </r>
        <r>
          <rPr>
            <sz val="9"/>
            <color indexed="81"/>
            <rFont val="Tahoma"/>
            <charset val="1"/>
          </rPr>
          <t xml:space="preserve">
GST applicable separately.</t>
        </r>
      </text>
    </comment>
    <comment ref="D860" authorId="0" shapeId="0">
      <text>
        <r>
          <rPr>
            <b/>
            <sz val="9"/>
            <color indexed="81"/>
            <rFont val="Tahoma"/>
            <charset val="1"/>
          </rPr>
          <t>Author:</t>
        </r>
        <r>
          <rPr>
            <sz val="9"/>
            <color indexed="81"/>
            <rFont val="Tahoma"/>
            <charset val="1"/>
          </rPr>
          <t xml:space="preserve">
GST applicable separately.</t>
        </r>
      </text>
    </comment>
    <comment ref="D861" authorId="0" shapeId="0">
      <text>
        <r>
          <rPr>
            <b/>
            <sz val="9"/>
            <color indexed="81"/>
            <rFont val="Tahoma"/>
            <charset val="1"/>
          </rPr>
          <t>Author:</t>
        </r>
        <r>
          <rPr>
            <sz val="9"/>
            <color indexed="81"/>
            <rFont val="Tahoma"/>
            <charset val="1"/>
          </rPr>
          <t xml:space="preserve">
GST applicable separately.</t>
        </r>
      </text>
    </comment>
    <comment ref="D862" authorId="0" shapeId="0">
      <text>
        <r>
          <rPr>
            <b/>
            <sz val="9"/>
            <color indexed="81"/>
            <rFont val="Tahoma"/>
            <charset val="1"/>
          </rPr>
          <t>Author:</t>
        </r>
        <r>
          <rPr>
            <sz val="9"/>
            <color indexed="81"/>
            <rFont val="Tahoma"/>
            <charset val="1"/>
          </rPr>
          <t xml:space="preserve">
GST applicable separately.</t>
        </r>
      </text>
    </comment>
    <comment ref="D863" authorId="0" shapeId="0">
      <text>
        <r>
          <rPr>
            <b/>
            <sz val="9"/>
            <color indexed="81"/>
            <rFont val="Tahoma"/>
            <charset val="1"/>
          </rPr>
          <t>Author:</t>
        </r>
        <r>
          <rPr>
            <sz val="9"/>
            <color indexed="81"/>
            <rFont val="Tahoma"/>
            <charset val="1"/>
          </rPr>
          <t xml:space="preserve">
GST applicable separately.</t>
        </r>
      </text>
    </comment>
    <comment ref="D864" authorId="0" shapeId="0">
      <text>
        <r>
          <rPr>
            <b/>
            <sz val="9"/>
            <color indexed="81"/>
            <rFont val="Tahoma"/>
            <charset val="1"/>
          </rPr>
          <t>Author:</t>
        </r>
        <r>
          <rPr>
            <sz val="9"/>
            <color indexed="81"/>
            <rFont val="Tahoma"/>
            <charset val="1"/>
          </rPr>
          <t xml:space="preserve">
GST applicable separately.</t>
        </r>
      </text>
    </comment>
    <comment ref="D867" authorId="0" shapeId="0">
      <text>
        <r>
          <rPr>
            <b/>
            <sz val="9"/>
            <color indexed="81"/>
            <rFont val="Tahoma"/>
            <charset val="1"/>
          </rPr>
          <t>Author:</t>
        </r>
        <r>
          <rPr>
            <sz val="9"/>
            <color indexed="81"/>
            <rFont val="Tahoma"/>
            <charset val="1"/>
          </rPr>
          <t xml:space="preserve">
GST applicable separately.</t>
        </r>
      </text>
    </comment>
    <comment ref="D868" authorId="0" shapeId="0">
      <text>
        <r>
          <rPr>
            <b/>
            <sz val="9"/>
            <color indexed="81"/>
            <rFont val="Tahoma"/>
            <charset val="1"/>
          </rPr>
          <t>Author:</t>
        </r>
        <r>
          <rPr>
            <sz val="9"/>
            <color indexed="81"/>
            <rFont val="Tahoma"/>
            <charset val="1"/>
          </rPr>
          <t xml:space="preserve">
GST applicable separately.</t>
        </r>
      </text>
    </comment>
    <comment ref="D869" authorId="0" shapeId="0">
      <text>
        <r>
          <rPr>
            <b/>
            <sz val="9"/>
            <color indexed="81"/>
            <rFont val="Tahoma"/>
            <charset val="1"/>
          </rPr>
          <t>Author:</t>
        </r>
        <r>
          <rPr>
            <sz val="9"/>
            <color indexed="81"/>
            <rFont val="Tahoma"/>
            <charset val="1"/>
          </rPr>
          <t xml:space="preserve">
GST applicable separately.</t>
        </r>
      </text>
    </comment>
    <comment ref="D870" authorId="0" shapeId="0">
      <text>
        <r>
          <rPr>
            <b/>
            <sz val="9"/>
            <color indexed="81"/>
            <rFont val="Tahoma"/>
            <charset val="1"/>
          </rPr>
          <t>Author:</t>
        </r>
        <r>
          <rPr>
            <sz val="9"/>
            <color indexed="81"/>
            <rFont val="Tahoma"/>
            <charset val="1"/>
          </rPr>
          <t xml:space="preserve">
GST applicable separately.</t>
        </r>
      </text>
    </comment>
    <comment ref="D871" authorId="0" shapeId="0">
      <text>
        <r>
          <rPr>
            <b/>
            <sz val="9"/>
            <color indexed="81"/>
            <rFont val="Tahoma"/>
            <charset val="1"/>
          </rPr>
          <t>Author:</t>
        </r>
        <r>
          <rPr>
            <sz val="9"/>
            <color indexed="81"/>
            <rFont val="Tahoma"/>
            <charset val="1"/>
          </rPr>
          <t xml:space="preserve">
GST applicable separately.</t>
        </r>
      </text>
    </comment>
    <comment ref="D872" authorId="0" shapeId="0">
      <text>
        <r>
          <rPr>
            <b/>
            <sz val="9"/>
            <color indexed="81"/>
            <rFont val="Tahoma"/>
            <charset val="1"/>
          </rPr>
          <t>Author:</t>
        </r>
        <r>
          <rPr>
            <sz val="9"/>
            <color indexed="81"/>
            <rFont val="Tahoma"/>
            <charset val="1"/>
          </rPr>
          <t xml:space="preserve">
GST applicable separately.</t>
        </r>
      </text>
    </comment>
    <comment ref="D873" authorId="0" shapeId="0">
      <text>
        <r>
          <rPr>
            <b/>
            <sz val="9"/>
            <color indexed="81"/>
            <rFont val="Tahoma"/>
            <charset val="1"/>
          </rPr>
          <t>Author:</t>
        </r>
        <r>
          <rPr>
            <sz val="9"/>
            <color indexed="81"/>
            <rFont val="Tahoma"/>
            <charset val="1"/>
          </rPr>
          <t xml:space="preserve">
GST applicable separately.</t>
        </r>
      </text>
    </comment>
    <comment ref="D874" authorId="0" shapeId="0">
      <text>
        <r>
          <rPr>
            <b/>
            <sz val="9"/>
            <color indexed="81"/>
            <rFont val="Tahoma"/>
            <charset val="1"/>
          </rPr>
          <t>Author:</t>
        </r>
        <r>
          <rPr>
            <sz val="9"/>
            <color indexed="81"/>
            <rFont val="Tahoma"/>
            <charset val="1"/>
          </rPr>
          <t xml:space="preserve">
GST applicable separately.</t>
        </r>
      </text>
    </comment>
    <comment ref="D875" authorId="0" shapeId="0">
      <text>
        <r>
          <rPr>
            <b/>
            <sz val="9"/>
            <color indexed="81"/>
            <rFont val="Tahoma"/>
            <charset val="1"/>
          </rPr>
          <t>Author:</t>
        </r>
        <r>
          <rPr>
            <sz val="9"/>
            <color indexed="81"/>
            <rFont val="Tahoma"/>
            <charset val="1"/>
          </rPr>
          <t xml:space="preserve">
GST applicable separately.</t>
        </r>
      </text>
    </comment>
    <comment ref="D876" authorId="0" shapeId="0">
      <text>
        <r>
          <rPr>
            <b/>
            <sz val="9"/>
            <color indexed="81"/>
            <rFont val="Tahoma"/>
            <charset val="1"/>
          </rPr>
          <t>Author:</t>
        </r>
        <r>
          <rPr>
            <sz val="9"/>
            <color indexed="81"/>
            <rFont val="Tahoma"/>
            <charset val="1"/>
          </rPr>
          <t xml:space="preserve">
GST applicable separately.</t>
        </r>
      </text>
    </comment>
    <comment ref="D877" authorId="0" shapeId="0">
      <text>
        <r>
          <rPr>
            <b/>
            <sz val="9"/>
            <color indexed="81"/>
            <rFont val="Tahoma"/>
            <charset val="1"/>
          </rPr>
          <t>Author:</t>
        </r>
        <r>
          <rPr>
            <sz val="9"/>
            <color indexed="81"/>
            <rFont val="Tahoma"/>
            <charset val="1"/>
          </rPr>
          <t xml:space="preserve">
GST applicable separately.</t>
        </r>
      </text>
    </comment>
    <comment ref="D878" authorId="0" shapeId="0">
      <text>
        <r>
          <rPr>
            <b/>
            <sz val="9"/>
            <color indexed="81"/>
            <rFont val="Tahoma"/>
            <charset val="1"/>
          </rPr>
          <t>Author:</t>
        </r>
        <r>
          <rPr>
            <sz val="9"/>
            <color indexed="81"/>
            <rFont val="Tahoma"/>
            <charset val="1"/>
          </rPr>
          <t xml:space="preserve">
GST applicable separately.</t>
        </r>
      </text>
    </comment>
  </commentList>
</comments>
</file>

<file path=xl/comments2.xml><?xml version="1.0" encoding="utf-8"?>
<comments xmlns="http://schemas.openxmlformats.org/spreadsheetml/2006/main">
  <authors>
    <author>Author</author>
  </authors>
  <commentList>
    <comment ref="C19" authorId="0" shapeId="0">
      <text>
        <r>
          <rPr>
            <b/>
            <sz val="9"/>
            <color indexed="81"/>
            <rFont val="Tahoma"/>
            <family val="2"/>
          </rPr>
          <t>Author:</t>
        </r>
        <r>
          <rPr>
            <sz val="9"/>
            <color indexed="81"/>
            <rFont val="Tahoma"/>
            <family val="2"/>
          </rPr>
          <t xml:space="preserve">
2.6 cmt for H-Beam and 2.2 Cmt for PCC Pole </t>
        </r>
      </text>
    </comment>
    <comment ref="C20" authorId="0" shapeId="0">
      <text>
        <r>
          <rPr>
            <b/>
            <sz val="9"/>
            <color indexed="81"/>
            <rFont val="Tahoma"/>
            <family val="2"/>
          </rPr>
          <t>Author:</t>
        </r>
        <r>
          <rPr>
            <sz val="9"/>
            <color indexed="81"/>
            <rFont val="Tahoma"/>
            <family val="2"/>
          </rPr>
          <t xml:space="preserve">
2.6 cmt for H-Beam and 2.2 Cmt for PCC Pole </t>
        </r>
      </text>
    </comment>
    <comment ref="B36" authorId="0" shapeId="0">
      <text>
        <r>
          <rPr>
            <b/>
            <sz val="9"/>
            <color indexed="81"/>
            <rFont val="Tahoma"/>
            <family val="2"/>
          </rPr>
          <t>Author:</t>
        </r>
        <r>
          <rPr>
            <sz val="9"/>
            <color indexed="81"/>
            <rFont val="Tahoma"/>
            <family val="2"/>
          </rPr>
          <t xml:space="preserve">
Earlier name was Incidental charges @7.5% on SUB TOTAL-1</t>
        </r>
      </text>
    </comment>
    <comment ref="B40" authorId="0" shapeId="0">
      <text>
        <r>
          <rPr>
            <b/>
            <sz val="9"/>
            <color indexed="81"/>
            <rFont val="Tahoma"/>
            <family val="2"/>
          </rPr>
          <t>Author:</t>
        </r>
        <r>
          <rPr>
            <sz val="9"/>
            <color indexed="81"/>
            <rFont val="Tahoma"/>
            <family val="2"/>
          </rPr>
          <t xml:space="preserve">
Earlier name was - Transportation charges @ 4% Serial No- 22</t>
        </r>
      </text>
    </comment>
  </commentList>
</comments>
</file>

<file path=xl/comments3.xml><?xml version="1.0" encoding="utf-8"?>
<comments xmlns="http://schemas.openxmlformats.org/spreadsheetml/2006/main">
  <authors>
    <author>Author</author>
  </authors>
  <commentList>
    <comment ref="B28"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- 6, 8, 9, 10, 11, 12</t>
        </r>
      </text>
    </comment>
  </commentList>
</comments>
</file>

<file path=xl/comments4.xml><?xml version="1.0" encoding="utf-8"?>
<comments xmlns="http://schemas.openxmlformats.org/spreadsheetml/2006/main">
  <authors>
    <author>Author</author>
  </authors>
  <commentList>
    <comment ref="B31" authorId="0" shapeId="0">
      <text>
        <r>
          <rPr>
            <b/>
            <sz val="9"/>
            <color indexed="81"/>
            <rFont val="Tahoma"/>
            <family val="2"/>
          </rPr>
          <t>Author:</t>
        </r>
        <r>
          <rPr>
            <sz val="9"/>
            <color indexed="81"/>
            <rFont val="Tahoma"/>
            <family val="2"/>
          </rPr>
          <t xml:space="preserve">
Earlier name was Incidental charges @7.5% on Sub Total-1</t>
        </r>
      </text>
    </comment>
    <comment ref="G33" authorId="0" shapeId="0">
      <text>
        <r>
          <rPr>
            <b/>
            <sz val="9"/>
            <color indexed="81"/>
            <rFont val="Tahoma"/>
            <family val="2"/>
          </rPr>
          <t xml:space="preserve">89326879: </t>
        </r>
        <r>
          <rPr>
            <b/>
            <sz val="14"/>
            <color indexed="81"/>
            <rFont val="Arial"/>
            <family val="2"/>
          </rPr>
          <t>***</t>
        </r>
        <r>
          <rPr>
            <sz val="9"/>
            <color indexed="81"/>
            <rFont val="Tahoma"/>
            <family val="2"/>
          </rPr>
          <t xml:space="preserve">
</t>
        </r>
      </text>
    </comment>
    <comment ref="G42" authorId="0" shapeId="0">
      <text>
        <r>
          <rPr>
            <b/>
            <sz val="9"/>
            <color indexed="81"/>
            <rFont val="Tahoma"/>
            <family val="2"/>
          </rPr>
          <t>Author:</t>
        </r>
        <r>
          <rPr>
            <sz val="9"/>
            <color indexed="81"/>
            <rFont val="Tahoma"/>
            <family val="2"/>
          </rPr>
          <t xml:space="preserve">
Fill appropriate cost (LS amt. 250000.00 taken for calculation)</t>
        </r>
      </text>
    </comment>
    <comment ref="H42" authorId="0" shapeId="0">
      <text>
        <r>
          <rPr>
            <b/>
            <sz val="9"/>
            <color indexed="81"/>
            <rFont val="Tahoma"/>
            <family val="2"/>
          </rPr>
          <t>Author:</t>
        </r>
        <r>
          <rPr>
            <sz val="9"/>
            <color indexed="81"/>
            <rFont val="Tahoma"/>
            <family val="2"/>
          </rPr>
          <t xml:space="preserve">
Fill appropriate cost (LS amt. 250000.00 taken for calculation)</t>
        </r>
      </text>
    </comment>
    <comment ref="G43" authorId="0" shapeId="0">
      <text>
        <r>
          <rPr>
            <b/>
            <sz val="9"/>
            <color indexed="81"/>
            <rFont val="Tahoma"/>
            <family val="2"/>
          </rPr>
          <t>Author:</t>
        </r>
        <r>
          <rPr>
            <sz val="9"/>
            <color indexed="81"/>
            <rFont val="Tahoma"/>
            <family val="2"/>
          </rPr>
          <t xml:space="preserve">
Fill appropriate cost (LS amt. 1500000.00 taken for calculation)</t>
        </r>
      </text>
    </comment>
    <comment ref="H43" authorId="0" shapeId="0">
      <text>
        <r>
          <rPr>
            <b/>
            <sz val="9"/>
            <color indexed="81"/>
            <rFont val="Tahoma"/>
            <family val="2"/>
          </rPr>
          <t>Author:</t>
        </r>
        <r>
          <rPr>
            <sz val="9"/>
            <color indexed="81"/>
            <rFont val="Tahoma"/>
            <family val="2"/>
          </rPr>
          <t xml:space="preserve">
Fill appropriate cost (LS amt. 1500000.00 taken for calculation)</t>
        </r>
      </text>
    </comment>
  </commentList>
</comments>
</file>

<file path=xl/comments5.xml><?xml version="1.0" encoding="utf-8"?>
<comments xmlns="http://schemas.openxmlformats.org/spreadsheetml/2006/main">
  <authors>
    <author>Author</author>
  </authors>
  <commentList>
    <comment ref="B13" authorId="0" shapeId="0">
      <text>
        <r>
          <rPr>
            <b/>
            <sz val="9"/>
            <color indexed="81"/>
            <rFont val="Tahoma"/>
            <family val="2"/>
          </rPr>
          <t>Author:</t>
        </r>
        <r>
          <rPr>
            <sz val="9"/>
            <color indexed="81"/>
            <rFont val="Tahoma"/>
            <family val="2"/>
          </rPr>
          <t xml:space="preserve">
Earlier name was -- End terminating jointing kit for 240 sqmm XLPE cable</t>
        </r>
      </text>
    </comment>
  </commentList>
</comments>
</file>

<file path=xl/comments6.xml><?xml version="1.0" encoding="utf-8"?>
<comments xmlns="http://schemas.openxmlformats.org/spreadsheetml/2006/main">
  <authors>
    <author>Author</author>
  </authors>
  <commentList>
    <comment ref="G41" authorId="0" shapeId="0">
      <text>
        <r>
          <rPr>
            <b/>
            <sz val="9"/>
            <color indexed="81"/>
            <rFont val="Tahoma"/>
            <family val="2"/>
          </rPr>
          <t>Author:</t>
        </r>
        <r>
          <rPr>
            <sz val="9"/>
            <color indexed="81"/>
            <rFont val="Tahoma"/>
            <family val="2"/>
          </rPr>
          <t xml:space="preserve">
Fill appropriate cost (LS amt. 200000.00 taken for calculation)</t>
        </r>
      </text>
    </comment>
    <comment ref="H41" authorId="0" shapeId="0">
      <text>
        <r>
          <rPr>
            <b/>
            <sz val="9"/>
            <color indexed="81"/>
            <rFont val="Tahoma"/>
            <family val="2"/>
          </rPr>
          <t>Author:</t>
        </r>
        <r>
          <rPr>
            <sz val="9"/>
            <color indexed="81"/>
            <rFont val="Tahoma"/>
            <family val="2"/>
          </rPr>
          <t xml:space="preserve">
Fill appropriate cost (LS amt. 200000.00 taken for calculation)</t>
        </r>
      </text>
    </comment>
  </commentList>
</comments>
</file>

<file path=xl/sharedStrings.xml><?xml version="1.0" encoding="utf-8"?>
<sst xmlns="http://schemas.openxmlformats.org/spreadsheetml/2006/main" count="4146" uniqueCount="1969">
  <si>
    <t>COST SCHEDULE  A-1</t>
  </si>
  <si>
    <t>2024-25</t>
  </si>
  <si>
    <t>1 KM OF 33 kV LINE ON PCC POLES / H-BEAMS WITH MAXIMUM SPAN OF 100 METERS USING RACCOON CONDUCTOR</t>
  </si>
  <si>
    <t>S No</t>
  </si>
  <si>
    <t>PARTICULARS</t>
  </si>
  <si>
    <t xml:space="preserve">New SAP Bin Code </t>
  </si>
  <si>
    <t>Unit</t>
  </si>
  <si>
    <t>280 Kg; 9.1 Mtr long PCC Pole</t>
  </si>
  <si>
    <t>"H" Beam 152x152mm 37.1 Kg/Mtr 13.0 Mtr</t>
  </si>
  <si>
    <t>365 Kg 11 Mtr long PCC Pole</t>
  </si>
  <si>
    <t>Qty</t>
  </si>
  <si>
    <t xml:space="preserve">Rate </t>
  </si>
  <si>
    <t xml:space="preserve">Amount </t>
  </si>
  <si>
    <t>Rate</t>
  </si>
  <si>
    <t xml:space="preserve">280 Kg; 9.1 Mtr long PCC Pole </t>
  </si>
  <si>
    <t>No</t>
  </si>
  <si>
    <t>2</t>
  </si>
  <si>
    <t xml:space="preserve">H-Beam 152x152 mm 37.1 Kg/Mtr 13 M (482.30 Kg) x 10 No = 4823 Kgs </t>
  </si>
  <si>
    <t>Kg</t>
  </si>
  <si>
    <t>3</t>
  </si>
  <si>
    <t xml:space="preserve">365 Kg; 11 Mtr long PCC Pole </t>
  </si>
  <si>
    <t>33 kV "V" Cross arm 75x75x6 mm</t>
  </si>
  <si>
    <t xml:space="preserve">Back Clamp for Cross Arm </t>
  </si>
  <si>
    <t>(i) Stay Clamp for PCC Pole</t>
  </si>
  <si>
    <t>Pair</t>
  </si>
  <si>
    <t>(ii) Stay Clamp for "H" Beam</t>
  </si>
  <si>
    <t>33 kV Top Clamps</t>
  </si>
  <si>
    <t>Earthing Set (Coil earth as per Drg. No. g/007)</t>
  </si>
  <si>
    <t>33 kV Polymeric Pin insulator with Pin</t>
  </si>
  <si>
    <t>Raccoon ACSR Conductor (80 Sqmm, Al. Eq) with 3% sag</t>
  </si>
  <si>
    <t>Mtr</t>
  </si>
  <si>
    <t xml:space="preserve">Jointing Sleeves suitable ( for 80 Sqmm, Al. Eq. ACSR cond.)   </t>
  </si>
  <si>
    <t>(i) Stay set 20 mm</t>
  </si>
  <si>
    <t>(ii) Stay Clamp For PCC Pole</t>
  </si>
  <si>
    <t>(iii) Stay Clamp For "H" Beam</t>
  </si>
  <si>
    <t>(iv) Stay Wire 7/8 SWG @ 8.5 kg/  stay</t>
  </si>
  <si>
    <t>Concreting of supports @ 0.6 Cmt. Per pole for H-Beam ; @ 0.5 Cmt. Per pole for 365 kG PCC; and @ 0.3 Cmt per stay and @ 0.05 Cmt per pole for base padding for PCC / H-Beam pole. (1:3:6)</t>
  </si>
  <si>
    <t xml:space="preserve">Cmt </t>
  </si>
  <si>
    <t xml:space="preserve">Red Oxide Paint </t>
  </si>
  <si>
    <t>Ltr</t>
  </si>
  <si>
    <t xml:space="preserve">Aluminium Paint </t>
  </si>
  <si>
    <t>Barbed Wire (@ 2 Kg/Pole)</t>
  </si>
  <si>
    <t xml:space="preserve">Danger Board </t>
  </si>
  <si>
    <t>M.S. Nuts and Bolts</t>
  </si>
  <si>
    <t>16x65 mm</t>
  </si>
  <si>
    <t>16x90 mm</t>
  </si>
  <si>
    <t>16x140 mm</t>
  </si>
  <si>
    <t>16x160 mm</t>
  </si>
  <si>
    <t xml:space="preserve"> Guarding 33 kV </t>
  </si>
  <si>
    <t>Rs</t>
  </si>
  <si>
    <t xml:space="preserve">(i) G.I. Wire 6 SWG </t>
  </si>
  <si>
    <t xml:space="preserve">(ii) G.I. Wire 8 SWG </t>
  </si>
  <si>
    <t xml:space="preserve">(iii) 33 kV guarding channel </t>
  </si>
  <si>
    <t>Set</t>
  </si>
  <si>
    <t>(iv) Stay Clamp Set</t>
  </si>
  <si>
    <t>(v) M.S. Nut &amp; Bolt 16x140 mm</t>
  </si>
  <si>
    <t xml:space="preserve">Kg </t>
  </si>
  <si>
    <t xml:space="preserve">(vi) I--Bolt Big Size </t>
  </si>
  <si>
    <t>(vii) Stay set 20 mm complete</t>
  </si>
  <si>
    <t>(viii) Stay wire 7/8 SWG &amp; 8.5 Kg/stay</t>
  </si>
  <si>
    <t>(ix) M.S.Nuts &amp; Bolts 16x90 mm.</t>
  </si>
  <si>
    <t>SUB TOTAL-1 (Material cost including GST)</t>
  </si>
  <si>
    <t>Material cost excluding GST (Sub Total-1/1.18)</t>
  </si>
  <si>
    <t>Back filling of PCC Pole with boulders @ 0.35 Cmt per pole</t>
  </si>
  <si>
    <t>Labour charges as per Schedule No.- AL-1</t>
  </si>
  <si>
    <t>Labour charges for concreting</t>
  </si>
  <si>
    <t>Cmt</t>
  </si>
  <si>
    <t>(i)</t>
  </si>
  <si>
    <t>Upto 100 km @ 2% on Serial no. 21</t>
  </si>
  <si>
    <t>Overhead Charges @ 12.5% [Market Fluctuation, Service Tax, Contractor's profit etc.] on Serial no. - 21, 22, 23, 24, 25, 26 (i)</t>
  </si>
  <si>
    <t>Total Estimated Cost excluding GST [Serial no. 21, 22, 23, 24, 25, 26(i), 27]</t>
  </si>
  <si>
    <t>Applicable CGST @ 9% on Serial no. 28</t>
  </si>
  <si>
    <t>Applicable SGST @ 9% on Serial no. 28</t>
  </si>
  <si>
    <t>Total Estimated Cost including GST (Serial no. 28+29+30)</t>
  </si>
  <si>
    <t xml:space="preserve">Total Estimated Cost including GST (Rounded off) </t>
  </si>
  <si>
    <t>Note:-</t>
  </si>
  <si>
    <t>Schedule A-2 (B) is to be supplemented with every 1.0 Km of 33 kV line.</t>
  </si>
  <si>
    <t>All the rates are with considering price variation clause.</t>
  </si>
  <si>
    <t>COST SCHEDULE   A-2 (A)</t>
  </si>
  <si>
    <t>S. No.</t>
  </si>
  <si>
    <t>PCC Pole 280 kg 9.1 Mtr. Long</t>
  </si>
  <si>
    <t>H-Beams 37.1 Kg/Mtr., 13 Mtr. Long</t>
  </si>
  <si>
    <t>1</t>
  </si>
  <si>
    <t>6</t>
  </si>
  <si>
    <t>280 Kg.,9.1 Mtrs. long PCC Poles</t>
  </si>
  <si>
    <t xml:space="preserve">H-Beams 152 X 152 mm., 37.1 Kg/Mtr 13 Mtr. Long (482.3 Kg x 4 No = 1929.2 Kgs) </t>
  </si>
  <si>
    <t>D.C.cross- arm of 100 X  50 X 6 mm. suitable for 5' centre DP</t>
  </si>
  <si>
    <t>33 kV Strain H.W. fitting</t>
  </si>
  <si>
    <t>33 kV Polymer Disc Insulator</t>
  </si>
  <si>
    <t>DOG ACSR Conductor (100 Sqmm, Al. Eq) with 3% sag</t>
  </si>
  <si>
    <t>No.</t>
  </si>
  <si>
    <t xml:space="preserve">DC cross arm 3.8 Mtr. Channel of 100x50 mm  </t>
  </si>
  <si>
    <t>(i) Stay Clamp For PCC Pole</t>
  </si>
  <si>
    <t>(ii) Stay Clamp For "H" Beam</t>
  </si>
  <si>
    <t>Each</t>
  </si>
  <si>
    <t>Concreting of supports @ 0.5 Cmt Per pole for PCC Pole and @ 0.05 Cmt per pole for base padding for PCC pole (1:3:6)</t>
  </si>
  <si>
    <t xml:space="preserve">Cmt.  </t>
  </si>
  <si>
    <t>Concreting of supports @ 0.6 Cmt. Per pole for H-Beam  and @ 0.05 Cmt per pole for base padding for H-Beam pole (1:3:6)</t>
  </si>
  <si>
    <t>M.S.Angle 75x75x6 mm (for bracing 4 No. @ 60 kg each)</t>
  </si>
  <si>
    <t>Red oxide paint</t>
  </si>
  <si>
    <t>Aluminium paint</t>
  </si>
  <si>
    <t>Danger Board</t>
  </si>
  <si>
    <t>Strain Plate (65x8) mm</t>
  </si>
  <si>
    <t>M.S.Nuts and Bolts</t>
  </si>
  <si>
    <t>16x40 mm</t>
  </si>
  <si>
    <t>16x200 mm</t>
  </si>
  <si>
    <t>T-Clamp for Dog Conductor.</t>
  </si>
  <si>
    <t>Labour charges for concreting of PCC Pole</t>
  </si>
  <si>
    <t>Labour charges for concreting of H-Beam Pole</t>
  </si>
  <si>
    <t>Labour charges as per Schedule No.- AL-2(A)</t>
  </si>
  <si>
    <t>COST SCHEDULE   A-2 (B)</t>
  </si>
  <si>
    <t>33 kV DP STRUCTURE ON  PCC POLES / H-BEAM POLE (TO BE SUPPLEMENTED WITH EVERY 1.0 KM OF LINE OF RACCOON / DOG  CONDUCTOR)</t>
  </si>
  <si>
    <t>37.1 Kg/Mtr 13.0 Mtr long H-Beam</t>
  </si>
  <si>
    <t xml:space="preserve">(i) 280 Kg; 9.1 Mtr long PCC Pole </t>
  </si>
  <si>
    <t xml:space="preserve">(ii) H-Beam 152x152 mm 37.1 Kg/Mtr 13 M (482.3 Kg) / pole x 2 No = 964.6 Kgs </t>
  </si>
  <si>
    <t xml:space="preserve">(iii) 365 Kg; 11 Mtr long PCC Pole </t>
  </si>
  <si>
    <t xml:space="preserve">DC cross arm of 100x50 mm Channel 5' Center </t>
  </si>
  <si>
    <t xml:space="preserve">Horizontal &amp; cross bracing 5' centre with set of 4 back clamps </t>
  </si>
  <si>
    <t xml:space="preserve">(iii) M.S.Angle 65X65x6 mm </t>
  </si>
  <si>
    <t>(ii) Stay Clamp for PCC Pole</t>
  </si>
  <si>
    <t>(iii) Stay Clamp for "H" Beam</t>
  </si>
  <si>
    <t>(iv) Stay Wire 7/8 SWG @ 8.5 kg Per Pole</t>
  </si>
  <si>
    <t>Strain Plate (65x8 mm) for 33 kV</t>
  </si>
  <si>
    <t>Concreting @ 0.6 Cmt per pole for H-Beam supports and 0.5 Cmt per pole for 365 kG 11 Mtr. Long PCC @ 0.3 Cmt per stay and @ 0.05 Cmt per pole for base padding for PCC / H-Beam (1:3:6)</t>
  </si>
  <si>
    <t>Labour charges as per Schedule No.- AL-2</t>
  </si>
  <si>
    <t>Note:</t>
  </si>
  <si>
    <t>This Schedule is to be supplemented with Schedule A-1 &amp; A-3.</t>
  </si>
  <si>
    <t>COST SCHEDULE - A-3</t>
  </si>
  <si>
    <t>1 KM OF 33 kV LINE ON PCC POLES  / H-BEAM SUPPORT WITH MAXIMUM SPAN OF 100 METERS USING DOG CONDUCTOR</t>
  </si>
  <si>
    <t>"H" Beam 152x152 mm 37.1 Kg/Mtr 13.0 Mtr</t>
  </si>
  <si>
    <t xml:space="preserve">H-Beam 152x152 mm 37.1 Kg/Mtr 13 M (482.30Kg) x 10 No = 4823 Kgs </t>
  </si>
  <si>
    <t xml:space="preserve">(ii) Stay Clamp For H-Beam Pole </t>
  </si>
  <si>
    <t xml:space="preserve">Jointing Sleeves (suitable for 100 Sqmm, Al. Eq. ACSR cond.)   </t>
  </si>
  <si>
    <t>Stay set 20 mm</t>
  </si>
  <si>
    <t xml:space="preserve">Stay Clamp </t>
  </si>
  <si>
    <t>Stay Wire 7/8 SWG @ 8.5 kg Per stay</t>
  </si>
  <si>
    <t>Concreting of H-Beam supports @ 0.6 cmt. Per pole and @ 0.3 Cmt per stay and @ 0.05 cmt per pole for base padding for PCC / H- Beam pole  (1:3:6)</t>
  </si>
  <si>
    <t xml:space="preserve">Danger Boards </t>
  </si>
  <si>
    <t xml:space="preserve">Binding wire and tape    </t>
  </si>
  <si>
    <t xml:space="preserve"> Guarding</t>
  </si>
  <si>
    <t xml:space="preserve">(i) GI Wire 6 SWG </t>
  </si>
  <si>
    <t xml:space="preserve">(ii) GI Wire 8 SWG </t>
  </si>
  <si>
    <t xml:space="preserve">(iii) 33 kV Guarding Channel </t>
  </si>
  <si>
    <t xml:space="preserve">(vi) I-Bolt Big Size </t>
  </si>
  <si>
    <t>(viii) Stay wire 7/8 SWG &amp; 8.5 Kg/ stay</t>
  </si>
  <si>
    <t>Labour charges as per Schedule No.- AL-3</t>
  </si>
  <si>
    <t>COST SCHEDULE -- A-3 (A)</t>
  </si>
  <si>
    <t>SCHEDULE  FOR  AUGMENTATION  OF  1 kM  OF  33 kV LINE  FROM  RACCOON  TO  DOG  CONDUCTOR</t>
  </si>
  <si>
    <t>S.No.</t>
  </si>
  <si>
    <t>Particulars</t>
  </si>
  <si>
    <t>Cost per Unit</t>
  </si>
  <si>
    <t xml:space="preserve">Cost </t>
  </si>
  <si>
    <t>ACSR Dog Conductor 100 sq.mm</t>
  </si>
  <si>
    <t>Km</t>
  </si>
  <si>
    <t>Jointing Sleeves suitable for Dog ACSR Conductor</t>
  </si>
  <si>
    <t>Guarding</t>
  </si>
  <si>
    <t>(i) GI Wire 6 SWG</t>
  </si>
  <si>
    <t>(ii) GI Wire 8 SWG</t>
  </si>
  <si>
    <t>(iii) 33 kV Guarding Channel (Set)</t>
  </si>
  <si>
    <t>(iv) M.S Nut &amp; Bolt 16x140 mm.</t>
  </si>
  <si>
    <t>(v) I - Bolt Big Size</t>
  </si>
  <si>
    <t>(vi) Stay Set 20 mm Complete</t>
  </si>
  <si>
    <t>(vii) Stay Wire 7/8 SWG @ 8.5 Kg. Stay</t>
  </si>
  <si>
    <t>(viii) MS Nut &amp; Bolt 16x90 mm</t>
  </si>
  <si>
    <t>Concreting of Stay Set @ 0.3 Cmt per stay (1:3:6)</t>
  </si>
  <si>
    <t>Material cost excluding GST ( Sub Total-1/1.18 )</t>
  </si>
  <si>
    <t xml:space="preserve">Labour charges including dismantling &amp; stringing of line for Dog conductor as per Sch No. AL-3(A) </t>
  </si>
  <si>
    <t>Transportation charges of scrap Raccoon conductor from site to Area Store</t>
  </si>
  <si>
    <t xml:space="preserve"> </t>
  </si>
  <si>
    <t>COST SCHEDULE --  A-3 (B)</t>
  </si>
  <si>
    <t>COST  SCHEDULE  FOR ADDITIONAL  (MID SPAN)  POLE  FOR  33 kV  LINE USING  37.1 KG / MTR 13 M. LONG H-BEAM SUPPORT</t>
  </si>
  <si>
    <t>152x152 mm 37.1 Kg/Mtr 13 M (482.30 Kg) H-Beam</t>
  </si>
  <si>
    <t>Qnty</t>
  </si>
  <si>
    <t xml:space="preserve">H-Beam 152x152 mm 37.1 Kg/Mtr 13 M (482.30 Kg) x 1 No = 482.3 Kgs </t>
  </si>
  <si>
    <t xml:space="preserve">Cross Arm Clamp </t>
  </si>
  <si>
    <t>(i) Stay Clamp for "H" Beam</t>
  </si>
  <si>
    <t>33 kV Top Clamp</t>
  </si>
  <si>
    <t>Concreting of H-Beam support @ 0.6 Cmt. per pole and @ 0.05 Cmt per pole for base padding of H-Beam pole (1:3:6).</t>
  </si>
  <si>
    <t xml:space="preserve">Binding wire and tape </t>
  </si>
  <si>
    <t xml:space="preserve">Labour charges as per Schedule No.- AL-3 (B) </t>
  </si>
  <si>
    <t>COST SCHEDULE  A-4</t>
  </si>
  <si>
    <t>1 KM OF 33 kV LINE ON 37.1 KG / MTR 13 M. LONG H-BEAM SUSPENSION TYPE WITH PANTHER CONDUCTOR  (WITH MAXIMUM SPAN OF 50 METERS)</t>
  </si>
  <si>
    <t xml:space="preserve">S. No. </t>
  </si>
  <si>
    <t xml:space="preserve">PARTICULARS </t>
  </si>
  <si>
    <t>New Sap Bin Code</t>
  </si>
  <si>
    <t xml:space="preserve">Unit </t>
  </si>
  <si>
    <t>152x152 mm 37.1 Kg/Mtr 13 M (482.30 Kg) long H-Beam</t>
  </si>
  <si>
    <t xml:space="preserve">H-Beam 152x152 mm 37.1 Kg/Mtr 13 M long (482.30 Kg) x 20 No = 9646 Kgs </t>
  </si>
  <si>
    <t>9646</t>
  </si>
  <si>
    <t>DC Cross arm (100x50 mm) Channel 2.4 Mtr. (1.5 X 20 = 30)</t>
  </si>
  <si>
    <t xml:space="preserve">33 kV Suspension Hardware suitable for Panther Conductor (3x20=60)     </t>
  </si>
  <si>
    <t>33 kV Polymer Disc Insulator (9x20=180)</t>
  </si>
  <si>
    <t>Earthing Set (Coil Earth as per Drg. No. G/007)</t>
  </si>
  <si>
    <t xml:space="preserve"> ACSR  Panther Conductor with 5% sag  </t>
  </si>
  <si>
    <t>Mtr.</t>
  </si>
  <si>
    <t xml:space="preserve">Jointing Sleeves suitable for Panther conductor  </t>
  </si>
  <si>
    <t xml:space="preserve">Stay Set 20 mm Complete  </t>
  </si>
  <si>
    <t xml:space="preserve">Set. </t>
  </si>
  <si>
    <t>Stay Clamp for "H" Beam</t>
  </si>
  <si>
    <t>Stay Wire 7/8 SWG @ 8.5 Kg/Stay</t>
  </si>
  <si>
    <t>Kg.</t>
  </si>
  <si>
    <t>Concreting of H-Beam Supports @ 0.6 Cmt. Per Pole; @ 0.05 Cmt. per Pole for base Padding &amp; @ 0.3 Cmt. Per stay  (1:3:6)</t>
  </si>
  <si>
    <t xml:space="preserve">Cmt. </t>
  </si>
  <si>
    <t>Ltr.</t>
  </si>
  <si>
    <t xml:space="preserve">MS Nut &amp; Bolts </t>
  </si>
  <si>
    <t xml:space="preserve">16x65 mm </t>
  </si>
  <si>
    <t xml:space="preserve">16x90 mm </t>
  </si>
  <si>
    <t xml:space="preserve">16x140 mm </t>
  </si>
  <si>
    <t xml:space="preserve">16x160 mm </t>
  </si>
  <si>
    <t xml:space="preserve">16x200 mm </t>
  </si>
  <si>
    <t xml:space="preserve">16x250 mm </t>
  </si>
  <si>
    <t xml:space="preserve">MS Angle 65x65x6 for Tie </t>
  </si>
  <si>
    <t>Strain Plate (65x8 mm)</t>
  </si>
  <si>
    <t>Guarding 33 kV for single span</t>
  </si>
  <si>
    <t>(i) G.I. Wire 6 SWG</t>
  </si>
  <si>
    <t>(ii) G.I. Wire 8 SWG</t>
  </si>
  <si>
    <t>(iii) 33 kV Guarding Channel</t>
  </si>
  <si>
    <t>(iv) M.S Nut &amp; Bolt 16x250 mm.</t>
  </si>
  <si>
    <t>(vii) Stay Wire 7/8 SWG &amp; 8.5 Kg. Stay</t>
  </si>
  <si>
    <t>(viii) Stay Clamp for "H" Beam</t>
  </si>
  <si>
    <t>(ix) MS Nut &amp; Bolt 16x90 mm</t>
  </si>
  <si>
    <t xml:space="preserve">Labour Charges per Km as per Schedule - AL-4  </t>
  </si>
  <si>
    <t>COST SCHEDULE  A-5</t>
  </si>
  <si>
    <t xml:space="preserve">Particulars </t>
  </si>
  <si>
    <t xml:space="preserve">H-Beam 152x152 mm 37.1 Kg/Mtr 13 M (482.3 Kg) / pole x 2 No = 964.6 Kgs </t>
  </si>
  <si>
    <t>DC Cross arm (100x50 mm) Channel 5' Center</t>
  </si>
  <si>
    <t xml:space="preserve">Set </t>
  </si>
  <si>
    <t xml:space="preserve">33 kV Tension Hardware suitable for Panther Conductor   </t>
  </si>
  <si>
    <t xml:space="preserve">33 kV Suspension Hardware suitable for Panther Conductor   </t>
  </si>
  <si>
    <t xml:space="preserve">Horizontal &amp; Cross bracing </t>
  </si>
  <si>
    <t xml:space="preserve">(ii) M.S. Angle 65X65x6 mm </t>
  </si>
  <si>
    <t xml:space="preserve">Stay Set 20 mm complete </t>
  </si>
  <si>
    <t>Stay Wire 7/8 SWG @ 8.5 Kg./pole</t>
  </si>
  <si>
    <t>Concreting of H-Beam Supports @ 0.6 Cmt. Per Pole; @ 0.05 Cmt per Pole for  base Padding  &amp; @ 0.3 Cmt. Per stay (1:3:6)</t>
  </si>
  <si>
    <t>Labour Charges  as per Schedule  AL-2</t>
  </si>
  <si>
    <r>
      <t xml:space="preserve">                              </t>
    </r>
    <r>
      <rPr>
        <b/>
        <u/>
        <sz val="14"/>
        <rFont val="Arial"/>
        <family val="2"/>
      </rPr>
      <t>COST SCHEDULE   A-6</t>
    </r>
  </si>
  <si>
    <t>Qty.</t>
  </si>
  <si>
    <t>Using HDD Technique (for Railway works) on 3x400 sq.mm AB XLPE Cable</t>
  </si>
  <si>
    <t>Using HDD Technique (for Road crossing works) on 3x400 sq.mm AB XLPE Cable</t>
  </si>
  <si>
    <t>Amount</t>
  </si>
  <si>
    <t>33 kV XLPE 400 sqmm 3 core UG Cable</t>
  </si>
  <si>
    <t>End terminating jointing kit for 400 sqmm XLPE cable</t>
  </si>
  <si>
    <t>GI pipe 200 mm for cable support at D.P.</t>
  </si>
  <si>
    <t>RM</t>
  </si>
  <si>
    <t>M.S.Flat (50x6) mm</t>
  </si>
  <si>
    <t>kg</t>
  </si>
  <si>
    <t xml:space="preserve">Supplying &amp; erection of cement cable route marker with colour painting &amp; naming the work duly embossed complete size of concrete 600 mm x 225 mm x 100 mm </t>
  </si>
  <si>
    <t xml:space="preserve">Cable covering tiles 250x250x40 mm </t>
  </si>
  <si>
    <t>Sand</t>
  </si>
  <si>
    <t>33 kV Porcelain Lightning Arrestors</t>
  </si>
  <si>
    <t>Aluminium conductor Raccoon for jumpering of L.A.</t>
  </si>
  <si>
    <t>Aluminium clamp suitable for Dog / Raccoon conductor for connecting L.A</t>
  </si>
  <si>
    <t>T-clamp for lightning arrestor</t>
  </si>
  <si>
    <t>Bi-metallic clamp for earthing</t>
  </si>
  <si>
    <t>Bhatta bricks for manufacturing of 2 Nos. chambers at both end</t>
  </si>
  <si>
    <t>Cement</t>
  </si>
  <si>
    <t>Bags</t>
  </si>
  <si>
    <t>Sundries for meeting out the expenses towards processing fees, submission / approval of drawing using AutoCAD obtaining permission, from railway authorities including liaisoning work etc.</t>
  </si>
  <si>
    <t>LS</t>
  </si>
  <si>
    <t xml:space="preserve">Service in lieu of Earthing Coal &amp; Sand etc </t>
  </si>
  <si>
    <t>Labour Charges (using HDD Technique **) as per Schedule AL-5</t>
  </si>
  <si>
    <t>CMT</t>
  </si>
  <si>
    <t>*</t>
  </si>
  <si>
    <t>4 Nos earthings are required for cable &amp; 6 Nos. for 2 DP's</t>
  </si>
  <si>
    <t>**</t>
  </si>
  <si>
    <t>Horizontal Directional Drilling (HDD) Technique</t>
  </si>
  <si>
    <t xml:space="preserve">This schedule is prepared for 60 Mtr Corridor of Railway / Road crossing. Estimate may be framed as per actual site conditions and actual width of the rail / road corridor. </t>
  </si>
  <si>
    <t>***</t>
  </si>
  <si>
    <t>COST SCHEDULE   A-7</t>
  </si>
  <si>
    <t>Bin Code No.</t>
  </si>
  <si>
    <t>Using 152x152 mm 37.1 Kg/Mtr 13 M (482.30 Kg) long H-Beam</t>
  </si>
  <si>
    <t>3x185 sq.mm AB XLPE Cable</t>
  </si>
  <si>
    <t>3x240 sq.mm AB XLPE Cable</t>
  </si>
  <si>
    <t>3x185 sq.mm 33 kV AB XLPE Cable</t>
  </si>
  <si>
    <t>3x240 sq.mm 33 kV AB XLPE Cable</t>
  </si>
  <si>
    <t>Earthing Coil 8 SWG GI Wire 50 mm dia 450 m</t>
  </si>
  <si>
    <t>Single Pole Cut Point Fitting 100x50 mm</t>
  </si>
  <si>
    <t>Stay Set 20 mm</t>
  </si>
  <si>
    <t>Stay Wire 7/8 SWG @ 8.5 Kg/Pole</t>
  </si>
  <si>
    <t>Concreting of pole @ 0.6 Cmt per pole; @ 0.05 Cmt per pole for base padding &amp; @ 0.3 Cmt per Stay (1:3:6)</t>
  </si>
  <si>
    <t>M.S. Nuts &amp; Bolts 16x40 mm</t>
  </si>
  <si>
    <t>M.S. Nuts &amp; Bolts 16x65 mm</t>
  </si>
  <si>
    <t>Dead end Assembly (Suitable for all size cable)</t>
  </si>
  <si>
    <t xml:space="preserve">GI earthing pipe of 40 mm dia 3.04 mtr long, 4 mm thickness 12 mm hole at 18 places at equal distance trapered casing at lower end . </t>
  </si>
  <si>
    <t>Cable tie for AB Cable</t>
  </si>
  <si>
    <t xml:space="preserve">Note --   Appropriate size of termination kit and 33 kV AB XLPE Cable may be used for S.No 04 and 05 acccording to the load of HT connection. </t>
  </si>
  <si>
    <t>COST SCHEDULE   A-8</t>
  </si>
  <si>
    <t>37.1 Kg / Mtr 13.0 Mtr long H-Beam</t>
  </si>
  <si>
    <t xml:space="preserve">(ii) H-Beam 152x152 mm 37.1 Kg/Mtr; 13 Mtr long (482.3 Kg) / pole x 2 No = 964.6 Kgs </t>
  </si>
  <si>
    <t xml:space="preserve">DC cross arm of 100x50 mm Channel (3.8 Mtr. Long) </t>
  </si>
  <si>
    <t>PCC Pole Clamp for fixing of Channels</t>
  </si>
  <si>
    <t>H-Beam pole clamp for fixing of channel</t>
  </si>
  <si>
    <t>Concreting of H-Beam supports @ 0.6 Cmt per pole ; @0.5 Cmt. Per 280 kG PCC Pole, @ 0.3 Cmt per stay and @ 0.05 Cmt per pole for base padding for PCC / H-Beam pole (1:3:6)</t>
  </si>
  <si>
    <t>Barbed wire (@ 2 Kg/Pole)</t>
  </si>
  <si>
    <t>GI earthing pipe of 40 mm dia. &amp; 2.4 mm thick 3.04 mtr long with 12 mm hole at 18 places at equal distance trapered casing at lower end .</t>
  </si>
  <si>
    <t>G.I.Bend of 40 mm dia.</t>
  </si>
  <si>
    <t>Copper control cable 10 Core  2.5 Sqmm. (armoured)</t>
  </si>
  <si>
    <t>3 Ø 4 Wire 0.5S, 5 Amp. with DLMS Protocol category A</t>
  </si>
  <si>
    <t>Sheet Metal deep drawn HT Meter Box</t>
  </si>
  <si>
    <t>Test terminal Box (TTB)</t>
  </si>
  <si>
    <t>COST SCHEDULE   A-9</t>
  </si>
  <si>
    <t xml:space="preserve">SCHEDULE FOR  LAST SPAN CABLING OF 33 kV LINE USING COVERED CONDUCTOR OF 70 &amp; 99 SQ.MM SIZE </t>
  </si>
  <si>
    <t>70 sq.mm Covered Conductor</t>
  </si>
  <si>
    <t>99 sq.mm Covered Conductor</t>
  </si>
  <si>
    <t>33 kV Covered conductor 70 sq.mm (207 Amp) (with 3% sag)</t>
  </si>
  <si>
    <t>33 kV Covered conductor 99 sq.mm (258 Amp) (with 3% sag)</t>
  </si>
  <si>
    <t>Tension / anchoring Clamp with tracking protection IPC</t>
  </si>
  <si>
    <t>Mechanical conductor with heat shrunk sleeve for bare to covered</t>
  </si>
  <si>
    <t>Concreting of pole @ 0.6 Cmt per pole; @ 0.05 Cmt per pole for base padding &amp; @ 0.3 Cmt per Stay  (1:3:6)</t>
  </si>
  <si>
    <t>Labour Charges as per labour schedule AL-9</t>
  </si>
  <si>
    <r>
      <t xml:space="preserve">                              </t>
    </r>
    <r>
      <rPr>
        <b/>
        <u/>
        <sz val="14"/>
        <rFont val="Arial"/>
        <family val="2"/>
      </rPr>
      <t>COST SCHEDULE   A-10</t>
    </r>
  </si>
  <si>
    <t>3x400 sq.mm AB XLPE Cable</t>
  </si>
  <si>
    <t>33 kV XLPE 240 sqmm 3 core UG Cable</t>
  </si>
  <si>
    <t>End terminating jointing kit upto 240 sqmm XLPE cable</t>
  </si>
  <si>
    <t>Sundries for meeting out the expenses towards processing fees, submission / approval of drawing using AutoCAD obtaining permission, from railway / Road constructing authorities including liaisoning work etc.</t>
  </si>
  <si>
    <t>Labour Charges as per Schedule - AL-6</t>
  </si>
  <si>
    <t xml:space="preserve">Charges payable to Railway including supervision charges etc. </t>
  </si>
  <si>
    <t xml:space="preserve">The rates mentioned at S.No.1, 2, 3 &amp; 4  are applicable for 60 Mtr Corridor of Railway crossing. Estimate may be prepared based on actual length of corridor. </t>
  </si>
  <si>
    <t>The charges to be paid for according railway permisssion shall be made as per actuals i.e. based on the demand note / payment received for the same.</t>
  </si>
  <si>
    <r>
      <t xml:space="preserve">                              </t>
    </r>
    <r>
      <rPr>
        <b/>
        <u/>
        <sz val="14"/>
        <rFont val="Arial"/>
        <family val="2"/>
      </rPr>
      <t>COST SCHEDULE   A-11</t>
    </r>
  </si>
  <si>
    <t>SCHEDULE FOR LAYING OF 1 kM 33 kV CABLE DIRECT IN GROUND SINGLE CABLE LINE USING OPEN TRENCH METHOD</t>
  </si>
  <si>
    <t>Straight through heat shrinkable cable jointing kit with lugs for 3 core 120- 240 sq mm Underground XLPE cable</t>
  </si>
  <si>
    <t>Straight through heat shrinkable cable jointing kit with lugs for 3 core 300- 400 sq mm Underground XLPE cable</t>
  </si>
  <si>
    <t>G.I. Pipe 200 mm for 400 sqmm cable of dia 105 mm</t>
  </si>
  <si>
    <t>G.I. Wire 8 SWG (for earthing connect to LA &amp; cable)</t>
  </si>
  <si>
    <t>River Sand (For 10 cm. base &amp; 10 cm. filling of trench above cable &amp; then cable covering tiles over complete length of trench)</t>
  </si>
  <si>
    <t>Aluminium T-clamp suitable for Dog / Raccoon conductor for connecting L.A.</t>
  </si>
  <si>
    <t>GI earthing pipe 40 mm dia 3.0 mtr long, 4 mm thick with 12 mm holes at 18 places in each pipe at equal distance tapered casing at lower end.</t>
  </si>
  <si>
    <t>M.S. Nuts &amp; Bolts</t>
  </si>
  <si>
    <t>Fill the appropriate Bin Code</t>
  </si>
  <si>
    <t>Bhatta brick</t>
  </si>
  <si>
    <t>Sundries for meeting out the expenses towards processing fees, submission / approval of drawing using AutoCAD obtaining permission, from Road constructing authorities including liaisoning work etc. [ To be provisioned as per actual requirement ]</t>
  </si>
  <si>
    <t>Labour Charges  as per Schedule  AL-11</t>
  </si>
  <si>
    <t>(a)</t>
  </si>
  <si>
    <t>Cable and accessories size can be replaced as per actual requirement</t>
  </si>
  <si>
    <t xml:space="preserve">(b) </t>
  </si>
  <si>
    <t>When multiple cables have to be laid in the common trench, the following excavation is to be followed-- (i) 1.0 Mtr width x 1.5 Mtr depth for laying of 02 cables; (ii)  1.25 Mtr width x 1.5 Mtr depth for laying of 03 cables; (iii)  1.5 Mtr width x 1.5 Mtr depth for laying of 04 cables and so on.</t>
  </si>
  <si>
    <t>(c)</t>
  </si>
  <si>
    <t>Between two cables, fly ash brick is to be provided as separator</t>
  </si>
  <si>
    <t xml:space="preserve">(d) </t>
  </si>
  <si>
    <t>All other items are to be changed as per size of trench and number of cables in a trench.</t>
  </si>
  <si>
    <t>RATE OF ALL MATERIALS ARE INCLUSIVE OF G.S.T. UNLESS MENTIONED SPECIFICALLY IN REMARKS COLUMN</t>
  </si>
  <si>
    <t xml:space="preserve">Material Code </t>
  </si>
  <si>
    <t>Description</t>
  </si>
  <si>
    <t>SAP DESCRIPTION</t>
  </si>
  <si>
    <t>REMARKS</t>
  </si>
  <si>
    <t>1:1.5:3 Ratio</t>
  </si>
  <si>
    <t>1:2:4 Ratio</t>
  </si>
  <si>
    <t>1:3:6 Ratio</t>
  </si>
  <si>
    <t>Route &amp; joint indicating stone with M.S. anchor rod</t>
  </si>
  <si>
    <t>Nos.</t>
  </si>
  <si>
    <t>ROUTE &amp; JOINT INDICATING STONE WITH M.S.</t>
  </si>
  <si>
    <t>Cement in 50 kg bags</t>
  </si>
  <si>
    <t>Cable covering tiles 250x250x40 mm</t>
  </si>
  <si>
    <t>Aluminium Paint</t>
  </si>
  <si>
    <t>Aluminium Paint.</t>
  </si>
  <si>
    <t>Grey Enamel Paint smoke/battle ship</t>
  </si>
  <si>
    <t>Red Oxide Paint</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</si>
  <si>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</si>
  <si>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</si>
  <si>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</si>
  <si>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</si>
  <si>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</si>
  <si>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</si>
  <si>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</si>
  <si>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</si>
  <si>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</si>
  <si>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</si>
  <si>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 kV 3 CORE XLPE UG CABLE 3x400 Sq.mm.</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</si>
  <si>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</si>
  <si>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</si>
  <si>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</si>
  <si>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</si>
  <si>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</si>
  <si>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</si>
  <si>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</si>
  <si>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</si>
  <si>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</si>
  <si>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</si>
  <si>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</si>
  <si>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</si>
  <si>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</si>
  <si>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</si>
  <si>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</si>
  <si>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</si>
  <si>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</si>
  <si>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</si>
  <si>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</si>
  <si>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</si>
  <si>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</si>
  <si>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</si>
  <si>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</si>
  <si>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</si>
  <si>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Bin code changed.</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</si>
  <si>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</si>
  <si>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</si>
  <si>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</si>
  <si>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</si>
  <si>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</si>
  <si>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</si>
  <si>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</si>
  <si>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</si>
  <si>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</si>
  <si>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</si>
  <si>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</si>
  <si>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</si>
  <si>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</si>
  <si>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</si>
  <si>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</si>
  <si>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</si>
  <si>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</si>
  <si>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</si>
  <si>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</si>
  <si>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</si>
  <si>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</si>
  <si>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</si>
  <si>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</si>
  <si>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</si>
  <si>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</si>
  <si>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</si>
  <si>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5 Wire Aerial Bunched Cable of Size 3x95+1x16+1x70</t>
  </si>
  <si>
    <t>LT 3 phase 5 Wire Aerial Bunched Cable of Size 3x120+1x16+1x95</t>
  </si>
  <si>
    <t>LT 3 phase 4 Wire Aerial Bunched Cable of Size 3X16+1x25</t>
  </si>
  <si>
    <t>LT AB CABLEB 3X16+1X25 SQMM</t>
  </si>
  <si>
    <t>LT 3 phase 4 Wire Aerial Bunched Cable of Size 3X25+1x25</t>
  </si>
  <si>
    <t>LT AB CABLEB 3X25+1X25 SQMM</t>
  </si>
  <si>
    <t>33 kV 3 CORE XLPE UG CABLE 3X 150 SQMM</t>
  </si>
  <si>
    <t>33 kV 3 CORE XLPE UG CABLE 3x240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</si>
  <si>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</si>
  <si>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</si>
  <si>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</si>
  <si>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</si>
  <si>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</si>
  <si>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</si>
  <si>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</si>
  <si>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</si>
  <si>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</si>
  <si>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</si>
  <si>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</si>
  <si>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</si>
  <si>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</si>
  <si>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</si>
  <si>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</si>
  <si>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</si>
  <si>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</si>
  <si>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</si>
  <si>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</si>
  <si>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</si>
  <si>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</si>
  <si>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</si>
  <si>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</si>
  <si>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</si>
  <si>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</si>
  <si>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</si>
  <si>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</si>
  <si>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</si>
  <si>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</si>
  <si>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</si>
  <si>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</si>
  <si>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</si>
  <si>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</si>
  <si>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</si>
  <si>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</si>
  <si>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</si>
  <si>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</si>
  <si>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</si>
  <si>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</si>
  <si>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</si>
  <si>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</si>
  <si>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</si>
  <si>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</si>
  <si>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</si>
  <si>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</si>
  <si>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</si>
  <si>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</si>
  <si>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</si>
  <si>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</si>
  <si>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</si>
  <si>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</si>
  <si>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</si>
  <si>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</si>
  <si>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</si>
  <si>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</si>
  <si>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</si>
  <si>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</si>
  <si>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</si>
  <si>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</si>
  <si>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</si>
  <si>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</si>
  <si>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</si>
  <si>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</si>
  <si>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</si>
  <si>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</si>
  <si>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</si>
  <si>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</si>
  <si>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</si>
  <si>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(Suitable for all size cable)</t>
  </si>
  <si>
    <t>STRAIGHT LINE SUSPENSION ASSEMBLY FOR AL</t>
  </si>
  <si>
    <t>Dead-end Assembly (Suitable for all size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</si>
  <si>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</si>
  <si>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</si>
  <si>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</si>
  <si>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</si>
  <si>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</si>
  <si>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</si>
  <si>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</si>
  <si>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Jointing kit 33KV 3x400sqmm XLPE cable</t>
  </si>
  <si>
    <t>10 Sq.mm, 4 Core</t>
  </si>
  <si>
    <t>1.1KV STRAIGHT THROUGH JOINTING KIT FOR</t>
  </si>
  <si>
    <t>16 Sq.mm, 4 Core</t>
  </si>
  <si>
    <t>25 Sq.mm, 4 Core</t>
  </si>
  <si>
    <t>70 Sq.mm, 3.5 Core</t>
  </si>
  <si>
    <t>150 Sq.mm, 3.5 Core</t>
  </si>
  <si>
    <t>300 Sq.mm, 3.5 Core</t>
  </si>
  <si>
    <t>400 Sq.mm, 3.5 Core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</si>
  <si>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</si>
  <si>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</si>
  <si>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</si>
  <si>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</si>
  <si>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</si>
  <si>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</si>
  <si>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</si>
  <si>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</si>
  <si>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</si>
  <si>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</si>
  <si>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</si>
  <si>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</si>
  <si>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</si>
  <si>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</si>
  <si>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</si>
  <si>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</si>
  <si>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</si>
  <si>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</si>
  <si>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</si>
  <si>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</si>
  <si>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</si>
  <si>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</si>
  <si>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</si>
  <si>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</si>
  <si>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</si>
  <si>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</si>
  <si>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</si>
  <si>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</si>
  <si>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</si>
  <si>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</si>
  <si>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</si>
  <si>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</si>
  <si>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</si>
  <si>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</si>
  <si>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</si>
  <si>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</si>
  <si>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</si>
  <si>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</si>
  <si>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</si>
  <si>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</si>
  <si>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</si>
  <si>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</si>
  <si>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</si>
  <si>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</si>
  <si>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</si>
  <si>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</si>
  <si>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</si>
  <si>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</si>
  <si>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</si>
  <si>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</si>
  <si>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</si>
  <si>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</si>
  <si>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</si>
  <si>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</si>
  <si>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</si>
  <si>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</si>
  <si>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</si>
  <si>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</si>
  <si>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</si>
  <si>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</si>
  <si>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</si>
  <si>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</si>
  <si>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</si>
  <si>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</si>
  <si>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</si>
  <si>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</si>
  <si>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</si>
  <si>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</si>
  <si>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</si>
  <si>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</si>
  <si>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</si>
  <si>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</si>
  <si>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</si>
  <si>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</si>
  <si>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LINE SUPPORTS "H" BEAMS 152x152 mm; 37.1 Kg/Mtr.; 13 Mtr. Length</t>
  </si>
  <si>
    <t>H BEAMS 152X152MM; 37.1 KG/MTR.</t>
  </si>
  <si>
    <t>LINE SUPPORTS "H" BEAMS 152x152 mm; 37.1 Kg/Mtr.; 13 Mtr. Length  37.1 Kg/Mtr.; 11 Mtr. Length</t>
  </si>
  <si>
    <t>MS H BEAMS 152X152MM, 37.1 KG/MTR 11MTR</t>
  </si>
  <si>
    <t>Wide Parallel Flange Beam (WPB) 13 Meter long (160x160 mm) ; 30.44 Kg/Mtr.</t>
  </si>
  <si>
    <t>Wide Parallel Flange Beam (WPB) 11 Meter long (160x160 mm) ; 30.44 Kg/Mtr.</t>
  </si>
  <si>
    <t>Barbed wire</t>
  </si>
  <si>
    <t>G.I. WIRES: - Barbed wire.</t>
  </si>
  <si>
    <t>Rack 50x50x6 mm Angle</t>
  </si>
  <si>
    <t>Bolt Big size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</si>
  <si>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</si>
  <si>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</si>
  <si>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</si>
  <si>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</si>
  <si>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</si>
  <si>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</si>
  <si>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</si>
  <si>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</si>
  <si>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</si>
  <si>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</si>
  <si>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</si>
  <si>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</si>
  <si>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</si>
  <si>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</si>
  <si>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</si>
  <si>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</si>
  <si>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</si>
  <si>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</si>
  <si>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</si>
  <si>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</si>
  <si>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</si>
  <si>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</si>
  <si>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</si>
  <si>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</si>
  <si>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</si>
  <si>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</si>
  <si>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</si>
  <si>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</si>
  <si>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</si>
  <si>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</si>
  <si>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 mm</t>
  </si>
  <si>
    <t>Foundation bolt 25x1200 mm</t>
  </si>
  <si>
    <t>G.I. Spring Washer</t>
  </si>
  <si>
    <t>WASHER SPRING 25MM HOLE DIA</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</si>
  <si>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</si>
  <si>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</si>
  <si>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</si>
  <si>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</si>
  <si>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</si>
  <si>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</si>
  <si>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- 450 mm</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</si>
  <si>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</si>
  <si>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</si>
  <si>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</si>
  <si>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</si>
  <si>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</si>
  <si>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</si>
  <si>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</si>
  <si>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</si>
  <si>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</si>
  <si>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</si>
  <si>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</si>
  <si>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</si>
  <si>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</si>
  <si>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</si>
  <si>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</si>
  <si>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</si>
  <si>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Job of Bin code 7130650001 has been raplaced by two types of soil strata as Hard Soil; and Black Cotton Soil</t>
  </si>
  <si>
    <t>THIS JOB NOT TO BE USED FROM YEAR 2023-24</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</si>
  <si>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</si>
  <si>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</si>
  <si>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</si>
  <si>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</si>
  <si>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</si>
  <si>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</si>
  <si>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</si>
  <si>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</si>
  <si>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</si>
  <si>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</si>
  <si>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</si>
  <si>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</si>
  <si>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</si>
  <si>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</si>
  <si>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</si>
  <si>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</si>
  <si>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</si>
  <si>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</si>
  <si>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D.C.Cross Arm 4.8 Mtr. Channel 100x50 mm</t>
  </si>
  <si>
    <t>Stay clamp for 140 kG PCC Pole</t>
  </si>
  <si>
    <t>Stay clamp LT/Pair</t>
  </si>
  <si>
    <t>Stay clamp HT per pair</t>
  </si>
  <si>
    <t>L.T. "U" Clamp 50x6 mm Flat</t>
  </si>
  <si>
    <t>LT U CLAMP</t>
  </si>
  <si>
    <t>Fencing Post 4 Feet Centre 75x75x6 mm</t>
  </si>
  <si>
    <t>Fencing Post 8 Feet Centre 75x75x6 mm</t>
  </si>
  <si>
    <t>Fencing Post 10 Feet Centre 75x75x6 mm</t>
  </si>
  <si>
    <t>33 kV Bird Guard Stool</t>
  </si>
  <si>
    <t>11 kV Bird Guard Stool</t>
  </si>
  <si>
    <t>Strain Plate (50x6 mm) for 11 kV</t>
  </si>
  <si>
    <t>Strain Plate</t>
  </si>
  <si>
    <t>Pole Clamp</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</si>
  <si>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</si>
  <si>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</si>
  <si>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</si>
  <si>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</si>
  <si>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</si>
  <si>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</si>
  <si>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</si>
  <si>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</si>
  <si>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</si>
  <si>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for R.S.Joist "B" type</t>
  </si>
  <si>
    <t>Stay Clamp Rail "B" type</t>
  </si>
  <si>
    <t>HT STAY CLAMP RAIL POLE B TYPE</t>
  </si>
  <si>
    <t>Back Clamp Rail for H-Beam</t>
  </si>
  <si>
    <t>33 KV TOP CLAMP SEMIFINISHED</t>
  </si>
  <si>
    <t>Back Clamp for FRC type Cross Arm</t>
  </si>
  <si>
    <t>Back Clamp for Rail Pole Plate 65x8 mm 1 No.</t>
  </si>
  <si>
    <t>33 kV Bridling Top Clamps 75x75x6 mm</t>
  </si>
  <si>
    <t>L.T. 3 Pin Cross Arm 50x50x6 mm</t>
  </si>
  <si>
    <t>LT THREE PIN CROSS ARM</t>
  </si>
  <si>
    <t>L.T. 4 Pin Cross Arm 50x50x6 mm</t>
  </si>
  <si>
    <t>713081LT 4-Pin cross arms 50 x 50 x 6 mm</t>
  </si>
  <si>
    <t>L.T. 5 Pin Cross Arm 50x50x6 mm</t>
  </si>
  <si>
    <t>LT FIVE PIN CROSS ARM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</si>
  <si>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</si>
  <si>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</si>
  <si>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</si>
  <si>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</si>
  <si>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</si>
  <si>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</si>
  <si>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</si>
  <si>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</si>
  <si>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</si>
  <si>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Cross Arm Cleat type</t>
  </si>
  <si>
    <t>11 KV V CROSS ARM</t>
  </si>
  <si>
    <t>11 kV Bridling Cross Arm 65x65x6 mm</t>
  </si>
  <si>
    <t>D.O. Mounting Channel 75x40 mm</t>
  </si>
  <si>
    <t>D.O. / LA Mounting channel 75x40 mm.</t>
  </si>
  <si>
    <t>D.O.Mounting Angle 75x75x6 mm</t>
  </si>
  <si>
    <t>11 kV Guarding Channel 100x50 mm</t>
  </si>
  <si>
    <t>1.1 MTR DPDC CROSS ARM</t>
  </si>
  <si>
    <t>11 kV Guarding Angle 100x100x6 mm</t>
  </si>
  <si>
    <t>Upper &amp; Lower Cross Arm for special structures</t>
  </si>
  <si>
    <t>D.C.Cross arm 4' Centre 100x50 mm Channel 2 Nos.</t>
  </si>
  <si>
    <t>11KV 4 FEET CENTRE DC CROSS ARM</t>
  </si>
  <si>
    <t xml:space="preserve">D.C.Cross arm 4' Centre 75x40 mm Channel </t>
  </si>
  <si>
    <t>D.C.Cross arm 4' Centre for special structures</t>
  </si>
  <si>
    <t xml:space="preserve">D.C.Cross arm 4' Centre Angle 100x100x6 mm  </t>
  </si>
  <si>
    <t>D.C.Cross arm 8' Centre 100x50 mm  Channel</t>
  </si>
  <si>
    <t>11KV 8 FEET CENTRE DC CROSS ARM</t>
  </si>
  <si>
    <t>D.C.Cross arm 8' Centre 75x40 mm  Channel</t>
  </si>
  <si>
    <t xml:space="preserve">D.C.Cross arm 8' Centre Angle type 100x100x6 mm   </t>
  </si>
  <si>
    <t>33 kV Cross Arm 75x75x6 mm</t>
  </si>
  <si>
    <t>33 KV V CROSS ARM</t>
  </si>
  <si>
    <t>33 kV Bridling Cross Arm 75x75x6 mm</t>
  </si>
  <si>
    <t>D.C.Cross arm 5' Centre 100x50 mm M.S.Channel</t>
  </si>
  <si>
    <t>33 KV 5 FEET CENTRE DC CROSS ARM</t>
  </si>
  <si>
    <t xml:space="preserve">D.C.Cross arm 5' Centre Angle type 100x100x8 mm   </t>
  </si>
  <si>
    <t>STRAIN PLATE</t>
  </si>
  <si>
    <t>33 kV Top Channel 75x75x6 mm</t>
  </si>
  <si>
    <t>33KV top clamp</t>
  </si>
  <si>
    <t>11 kV Top Clamp Angle type 65x65x6 mm</t>
  </si>
  <si>
    <t>11 kV top clamp</t>
  </si>
  <si>
    <t>11 kV Bridling Top Clamps 65x65x6 mm</t>
  </si>
  <si>
    <t>11 kV Cross Arm angle type 65x65x6 mm</t>
  </si>
  <si>
    <t>11 kV "V" Cross Arm Channel type 75x40 mm</t>
  </si>
  <si>
    <t>11 kV Top Clamp Channel type 75x40 mm</t>
  </si>
  <si>
    <t xml:space="preserve">11 kV Top Clamp Cleat type </t>
  </si>
  <si>
    <t>11 kV Cut point channel paint</t>
  </si>
  <si>
    <t>Single Pole Cut Point Fitting 75x40 mm</t>
  </si>
  <si>
    <t>Side Cross Arm for 11 kV 50x50x6 mm</t>
  </si>
  <si>
    <t>D.C.Cross Arm 5.2 Mtr. Channel</t>
  </si>
  <si>
    <t>33 KV 4.8 MTR DC CROSS ARM</t>
  </si>
  <si>
    <t>Stay Clamp Rail for H-Beam</t>
  </si>
  <si>
    <t>Stay clamp for 'H' Beam</t>
  </si>
  <si>
    <t>Stay Clamp L.T. Rail for H-Beam</t>
  </si>
  <si>
    <t>11 kV Pin insulator with Pin</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</si>
  <si>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</si>
  <si>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</si>
  <si>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</si>
  <si>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</si>
  <si>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</si>
  <si>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</si>
  <si>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</si>
  <si>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</si>
  <si>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</si>
  <si>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</si>
  <si>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</si>
  <si>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</si>
  <si>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</si>
  <si>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</si>
  <si>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</si>
  <si>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</si>
  <si>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</si>
  <si>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</si>
  <si>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</si>
  <si>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</si>
  <si>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</si>
  <si>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</si>
  <si>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</si>
  <si>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</si>
  <si>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</si>
  <si>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</si>
  <si>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</si>
  <si>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</si>
  <si>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</si>
  <si>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</si>
  <si>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</si>
  <si>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</si>
  <si>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</si>
  <si>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</si>
  <si>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</si>
  <si>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</si>
  <si>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</si>
  <si>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</si>
  <si>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</si>
  <si>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</si>
  <si>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</si>
  <si>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</si>
  <si>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</si>
  <si>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</si>
  <si>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</si>
  <si>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</si>
  <si>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</si>
  <si>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</si>
  <si>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</si>
  <si>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</si>
  <si>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</si>
  <si>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</si>
  <si>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</si>
  <si>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</si>
  <si>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</si>
  <si>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</si>
  <si>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</si>
  <si>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</si>
  <si>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</si>
  <si>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</si>
  <si>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</si>
  <si>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</si>
  <si>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</si>
  <si>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</si>
  <si>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</si>
  <si>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</si>
  <si>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</si>
  <si>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</si>
  <si>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</si>
  <si>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</si>
  <si>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</si>
  <si>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</si>
  <si>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</si>
  <si>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</si>
  <si>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</si>
  <si>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</si>
  <si>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</si>
  <si>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</si>
  <si>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</si>
  <si>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</si>
  <si>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</si>
  <si>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</si>
  <si>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</si>
  <si>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</si>
  <si>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</si>
  <si>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</si>
  <si>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</si>
  <si>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</si>
  <si>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75x40 mm Channel</t>
  </si>
  <si>
    <t>Transformer Mounting with Belting for Addl. X-Arm</t>
  </si>
  <si>
    <t>Bracing Set 4' Centre D.P.</t>
  </si>
  <si>
    <t>Bracing Set 5' Centre D.P.</t>
  </si>
  <si>
    <t>Bracing Set 8' Centre D.P.</t>
  </si>
  <si>
    <t>Bracing Cross Arm for 4 Pole Structures</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</si>
  <si>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</si>
  <si>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</si>
  <si>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</si>
  <si>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</si>
  <si>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</si>
  <si>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</si>
  <si>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</si>
  <si>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</si>
  <si>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</si>
  <si>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</si>
  <si>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 spike</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</si>
  <si>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</si>
  <si>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</si>
  <si>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</si>
  <si>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</si>
  <si>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</si>
  <si>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</si>
  <si>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</si>
  <si>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 WIRES: - 4.0MM (8 SWG)</t>
  </si>
  <si>
    <t>G.I.Wire 5.0 mm (6 SWG)</t>
  </si>
  <si>
    <t>G.I. WIRES: - 5.0MM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</si>
  <si>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</si>
  <si>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</si>
  <si>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</si>
  <si>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</si>
  <si>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</si>
  <si>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</si>
  <si>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</si>
  <si>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</si>
  <si>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</si>
  <si>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</si>
  <si>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</si>
  <si>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</si>
  <si>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</si>
  <si>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</si>
  <si>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</si>
  <si>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</si>
  <si>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</si>
  <si>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</si>
  <si>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</si>
  <si>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</si>
  <si>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Modem (4G)</t>
  </si>
  <si>
    <t>MODEM</t>
  </si>
  <si>
    <t>Eye Hook</t>
  </si>
  <si>
    <t>EYE HOOK</t>
  </si>
  <si>
    <t>33 kV Guarding Channel 100x50 mm</t>
  </si>
  <si>
    <t>33 KV guarding channel 100x50 mm.</t>
  </si>
  <si>
    <t>Railway Cross Structures</t>
  </si>
  <si>
    <t>Railway Pole Jointing Channel</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</si>
  <si>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</si>
  <si>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</si>
  <si>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</si>
  <si>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</si>
  <si>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</si>
  <si>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</si>
  <si>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</si>
  <si>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</si>
  <si>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</si>
  <si>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</si>
  <si>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</si>
  <si>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</si>
  <si>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</si>
  <si>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</si>
  <si>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</si>
  <si>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</si>
  <si>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</si>
  <si>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</si>
  <si>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</si>
  <si>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</si>
  <si>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</si>
  <si>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</si>
  <si>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</si>
  <si>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</si>
  <si>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</si>
  <si>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</si>
  <si>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</si>
  <si>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</si>
  <si>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</si>
  <si>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</si>
  <si>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</si>
  <si>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</si>
  <si>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</si>
  <si>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</si>
  <si>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</si>
  <si>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</si>
  <si>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</si>
  <si>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</si>
  <si>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</si>
  <si>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</si>
  <si>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</si>
  <si>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</si>
  <si>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</si>
  <si>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</si>
  <si>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</si>
  <si>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</si>
  <si>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</si>
  <si>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</si>
  <si>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</si>
  <si>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</si>
  <si>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</si>
  <si>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</si>
  <si>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Bidirectional Meter 1 phase for Solar Roof Top</t>
  </si>
  <si>
    <t>Bidirectional Meter 3 phase for Solar Roof Top</t>
  </si>
  <si>
    <t>3 Ø 4 Wire 0.5S, 5 Amp. Bulk consumer meter</t>
  </si>
  <si>
    <t>HT TRIVECTOR METER 5 AMPS</t>
  </si>
  <si>
    <t>CT operated electronic static meters with AMR (Composite Unit) with LTCTs / Modem / Meter / Meter Box.</t>
  </si>
  <si>
    <t>ELECTORNIC LTCT METER 3X4 100/5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</si>
  <si>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</si>
  <si>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</si>
  <si>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</si>
  <si>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</si>
  <si>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</si>
  <si>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</si>
  <si>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</si>
  <si>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</si>
  <si>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</si>
  <si>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</si>
  <si>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</si>
  <si>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</si>
  <si>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</si>
  <si>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</si>
  <si>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</si>
  <si>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</si>
  <si>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</si>
  <si>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</si>
  <si>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</si>
  <si>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</si>
  <si>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</si>
  <si>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</si>
  <si>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</si>
  <si>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</si>
  <si>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</si>
  <si>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</si>
  <si>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</si>
  <si>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</si>
  <si>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</si>
  <si>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</si>
  <si>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</si>
  <si>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</si>
  <si>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</si>
  <si>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</si>
  <si>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</si>
  <si>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</si>
  <si>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</si>
  <si>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</si>
  <si>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</si>
  <si>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</si>
  <si>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</si>
  <si>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</si>
  <si>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</si>
  <si>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</si>
  <si>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</si>
  <si>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</si>
  <si>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</si>
  <si>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</si>
  <si>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</si>
  <si>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</si>
  <si>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</si>
  <si>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</si>
  <si>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</si>
  <si>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</si>
  <si>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</si>
  <si>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</si>
  <si>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</si>
  <si>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</si>
  <si>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</si>
  <si>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</si>
  <si>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</si>
  <si>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</si>
  <si>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</si>
  <si>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</si>
  <si>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</si>
  <si>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</si>
  <si>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</si>
  <si>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</si>
  <si>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</si>
  <si>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</si>
  <si>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</si>
  <si>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</si>
  <si>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</si>
  <si>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</si>
  <si>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</si>
  <si>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</si>
  <si>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</si>
  <si>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</si>
  <si>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</si>
  <si>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</si>
  <si>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</si>
  <si>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</si>
  <si>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</si>
  <si>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</si>
  <si>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</si>
  <si>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</si>
  <si>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</si>
  <si>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</si>
  <si>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</si>
  <si>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</si>
  <si>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</si>
  <si>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</si>
  <si>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</si>
  <si>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</si>
  <si>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</si>
  <si>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</si>
  <si>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</si>
  <si>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</si>
  <si>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</si>
  <si>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</si>
  <si>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</si>
  <si>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</si>
  <si>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</si>
  <si>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</si>
  <si>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</si>
  <si>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</si>
  <si>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</si>
  <si>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</si>
  <si>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</si>
  <si>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</si>
  <si>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</si>
  <si>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</si>
  <si>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</si>
  <si>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</si>
  <si>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</si>
  <si>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</si>
  <si>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</si>
  <si>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</si>
  <si>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</si>
  <si>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</si>
  <si>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</si>
  <si>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</si>
  <si>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</si>
  <si>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</si>
  <si>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</si>
  <si>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</si>
  <si>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</si>
  <si>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</si>
  <si>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</si>
  <si>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</si>
  <si>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</si>
  <si>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</si>
  <si>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</si>
  <si>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</si>
  <si>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</si>
  <si>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</si>
  <si>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</si>
  <si>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</si>
  <si>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</si>
  <si>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</si>
  <si>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</si>
  <si>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</si>
  <si>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</si>
  <si>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</si>
  <si>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</si>
  <si>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</si>
  <si>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</si>
  <si>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</si>
  <si>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</si>
  <si>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</si>
  <si>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</si>
  <si>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</si>
  <si>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</si>
  <si>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</si>
  <si>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</si>
  <si>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</si>
  <si>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</si>
  <si>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</si>
  <si>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</si>
  <si>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</si>
  <si>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</si>
  <si>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</si>
  <si>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</si>
  <si>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</si>
  <si>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</si>
  <si>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</si>
  <si>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</si>
  <si>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</si>
  <si>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</si>
  <si>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</si>
  <si>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</si>
  <si>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</si>
  <si>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</si>
  <si>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</si>
  <si>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</si>
  <si>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</si>
  <si>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</si>
  <si>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</si>
  <si>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</si>
  <si>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</si>
  <si>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</si>
  <si>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</si>
  <si>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</si>
  <si>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</si>
  <si>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</si>
  <si>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</si>
  <si>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</si>
  <si>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</si>
  <si>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</si>
  <si>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</si>
  <si>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</si>
  <si>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</si>
  <si>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</si>
  <si>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</si>
  <si>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</si>
  <si>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</si>
  <si>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</si>
  <si>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</si>
  <si>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</si>
  <si>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</si>
  <si>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</si>
  <si>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</si>
  <si>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</si>
  <si>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</si>
  <si>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</si>
  <si>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</si>
  <si>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</si>
  <si>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</si>
  <si>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</si>
  <si>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</si>
  <si>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</si>
  <si>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</si>
  <si>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</si>
  <si>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</si>
  <si>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</si>
  <si>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</si>
  <si>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</si>
  <si>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</si>
  <si>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</si>
  <si>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</si>
  <si>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</si>
  <si>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</si>
  <si>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</si>
  <si>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</si>
  <si>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50 kVA (Copper winding) 33/0.4 kV</t>
  </si>
  <si>
    <t>TRANSFORMER 33/.4KV 50KVA</t>
  </si>
  <si>
    <t>Power Transformer 1600 kVA</t>
  </si>
  <si>
    <t>TRANSFORMER 33/11KV 1.6 MVA POWER</t>
  </si>
  <si>
    <t xml:space="preserve">Power Transformer 33/11 KV   3150 kVA </t>
  </si>
  <si>
    <t>TRANSFORMER 33/11KV 3.15 MVA POWER</t>
  </si>
  <si>
    <t xml:space="preserve">Power Transformer 33/11 KV  5000 kVA </t>
  </si>
  <si>
    <t>TRANSFORMER 33/11KV 5 MVA POWER</t>
  </si>
  <si>
    <t xml:space="preserve">Power Transformer 33/11 KV   8000 kVA </t>
  </si>
  <si>
    <t>TRANSFORMER 33/11KV 8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</si>
  <si>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</si>
  <si>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</si>
  <si>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</si>
  <si>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</si>
  <si>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</si>
  <si>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</si>
  <si>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</si>
  <si>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</si>
  <si>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</si>
  <si>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</si>
  <si>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</si>
  <si>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</si>
  <si>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</si>
  <si>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</si>
  <si>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</si>
  <si>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</si>
  <si>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</si>
  <si>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</si>
  <si>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</si>
  <si>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</si>
  <si>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</si>
  <si>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</si>
  <si>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</si>
  <si>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</si>
  <si>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</si>
  <si>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</si>
  <si>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</si>
  <si>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</si>
  <si>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</si>
  <si>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</si>
  <si>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</si>
  <si>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</si>
  <si>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</si>
  <si>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11 kV C.T. 500-250/5-5 Amps.</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</si>
  <si>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</si>
  <si>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</si>
  <si>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</si>
  <si>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</si>
  <si>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</si>
  <si>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</si>
  <si>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</si>
  <si>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</si>
  <si>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</si>
  <si>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</si>
  <si>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</si>
  <si>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</si>
  <si>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</si>
  <si>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</si>
  <si>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</si>
  <si>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</si>
  <si>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</si>
  <si>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</si>
  <si>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</si>
  <si>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</si>
  <si>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</si>
  <si>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</si>
  <si>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</si>
  <si>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</si>
  <si>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</si>
  <si>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</si>
  <si>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</si>
  <si>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</si>
  <si>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</si>
  <si>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</si>
  <si>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</si>
  <si>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</si>
  <si>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</si>
  <si>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</si>
  <si>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</si>
  <si>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</si>
  <si>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</si>
  <si>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</si>
  <si>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</si>
  <si>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</si>
  <si>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</si>
  <si>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</si>
  <si>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</si>
  <si>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</si>
  <si>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</si>
  <si>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</si>
  <si>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</si>
  <si>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400/5A</t>
  </si>
  <si>
    <t>OIL IMMERSED 3 PHASE CTPT UNITS 400/5</t>
  </si>
  <si>
    <t>33 kV CTPT Unit 400-200/5 A</t>
  </si>
  <si>
    <t>CT/PT UNIT 33KV/110 V 400-200/5 A OIL</t>
  </si>
  <si>
    <t>33 kV CTPT Unit 300/5A</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</si>
  <si>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</si>
  <si>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</si>
  <si>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</si>
  <si>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</si>
  <si>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</si>
  <si>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</si>
  <si>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</si>
  <si>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</si>
  <si>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</si>
  <si>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</si>
  <si>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</si>
  <si>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</si>
  <si>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</si>
  <si>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</si>
  <si>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</si>
  <si>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</si>
  <si>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</si>
  <si>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</si>
  <si>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</si>
  <si>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</si>
  <si>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</si>
  <si>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</si>
  <si>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</si>
  <si>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</si>
  <si>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Meter Box for LTCT operated meter</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</si>
  <si>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</si>
  <si>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</si>
  <si>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</si>
  <si>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</si>
  <si>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</si>
  <si>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</si>
  <si>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</si>
  <si>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</si>
  <si>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</si>
  <si>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</si>
  <si>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</si>
  <si>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</si>
  <si>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</si>
  <si>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</si>
  <si>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Holographic Sticker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</si>
  <si>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</si>
  <si>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</si>
  <si>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</si>
  <si>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</si>
  <si>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 xml:space="preserve">EHV Gr-I TRANSFORMER OI In Barrel </t>
  </si>
  <si>
    <t>KL</t>
  </si>
  <si>
    <t>TRANSFORMER OIL In Tanker/barrel</t>
  </si>
  <si>
    <t xml:space="preserve">EHV Gr-I TRANSFORMER OIL In Tanker </t>
  </si>
  <si>
    <t>Fabricated Transformer Oil Storage Tank (10 Kl Capacity)</t>
  </si>
  <si>
    <t xml:space="preserve">No. </t>
  </si>
  <si>
    <t xml:space="preserve">Fabricated Transformer Oil Storage Tank </t>
  </si>
  <si>
    <t>Poly Carbonate seal double anker type</t>
  </si>
  <si>
    <t>POLY CORBONATE SEAL DOUBLE ANKER TYPE</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</si>
  <si>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</si>
  <si>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</si>
  <si>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</si>
  <si>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</si>
  <si>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</si>
  <si>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</si>
  <si>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</si>
  <si>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</si>
  <si>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</si>
  <si>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</si>
  <si>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</si>
  <si>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</si>
  <si>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</si>
  <si>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</si>
  <si>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</si>
  <si>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</si>
  <si>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</si>
  <si>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</si>
  <si>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</si>
  <si>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</si>
  <si>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</si>
  <si>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</si>
  <si>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</si>
  <si>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</si>
  <si>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</si>
  <si>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</si>
  <si>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</si>
  <si>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</si>
  <si>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</si>
  <si>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</si>
  <si>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</si>
  <si>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</si>
  <si>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</si>
  <si>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</si>
  <si>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</si>
  <si>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</si>
  <si>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</si>
  <si>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</si>
  <si>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ACCESSORIES FOR COVERED CONDUCTOR :-</t>
  </si>
  <si>
    <t>(i) Tension / anchoring Clamp with tracking protection IPC</t>
  </si>
  <si>
    <t>Tension/anchoring Clamp with tracking protection</t>
  </si>
  <si>
    <t>(ii) Alignment tie (non-metallic)</t>
  </si>
  <si>
    <t>Alignment tie (non-metallic)</t>
  </si>
  <si>
    <t>(iii) Mechanical conductor with heat shrunk sleeve for bare to covered</t>
  </si>
  <si>
    <t>(iv) IPC for Networking / Branching / Looping CC to CC</t>
  </si>
  <si>
    <t>IPC for Networking / Branching / Looping CC to CC</t>
  </si>
  <si>
    <t xml:space="preserve">(v) IPC with Aluminium Bail for earthing </t>
  </si>
  <si>
    <t xml:space="preserve">IPC with Aluminium Bail for earthing </t>
  </si>
  <si>
    <t>(vi) Mid span joint</t>
  </si>
  <si>
    <t>Mid span joint</t>
  </si>
  <si>
    <t xml:space="preserve">(vii) IPC with Aluminium Bail &amp; Transformer Tap (Line this) </t>
  </si>
  <si>
    <t xml:space="preserve">IPC with Aluminium Bail &amp; Transformer Tap (Line this) </t>
  </si>
  <si>
    <t>(viii) Heat Shrinkable End Cap</t>
  </si>
  <si>
    <t>Heat Shrinkable End Cap</t>
  </si>
  <si>
    <t>(ix) Termination kit / Lug for Transformer Connection</t>
  </si>
  <si>
    <t>Termination kit/Lug for Transformer Connection</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</si>
  <si>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</si>
  <si>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</si>
  <si>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</si>
  <si>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</si>
  <si>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</si>
  <si>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</si>
  <si>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11 kV CTPT Unit 200/5 Amp</t>
  </si>
  <si>
    <t>ITEM DELETED EARLIER, RE-ADDED</t>
  </si>
  <si>
    <t>11 kV CTPT Unit 100/5 Amp</t>
  </si>
  <si>
    <t>C&amp;R Panel with 3 O/C + 1 E/F relay and Master Trip</t>
  </si>
  <si>
    <t>Transformer Auxiliary panel with auxiliary protection relay</t>
  </si>
  <si>
    <t>33 kV + 11 kV Transformer Protection Panel (including Transformer auxiliary panel)</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</si>
  <si>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</si>
  <si>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</si>
  <si>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</si>
  <si>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</si>
  <si>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</si>
  <si>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</si>
  <si>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</si>
  <si>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</si>
  <si>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</si>
  <si>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</si>
  <si>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</si>
  <si>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</si>
  <si>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</si>
  <si>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</si>
  <si>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</si>
  <si>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</si>
  <si>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</si>
  <si>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</si>
  <si>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</si>
  <si>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</si>
  <si>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</si>
  <si>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</si>
  <si>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</si>
  <si>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</si>
  <si>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</si>
  <si>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</si>
  <si>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</si>
  <si>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</si>
  <si>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</si>
  <si>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</si>
  <si>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</si>
  <si>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</si>
  <si>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</si>
  <si>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16 kVA, Aluminium wound ENERGY EFFICIENCY LEVEL-1 (As per IS:1180 amendment 4), I.S.I. MARKED 11/0.4 kV DISTRIBUTION TRANSFORMER (Without Box)</t>
  </si>
  <si>
    <t>XMER 16KVA 11/0.4KV ENERGY EFFI. LEVEL2</t>
  </si>
  <si>
    <t>25 kVA, Aluminium wound ENERGY EFFICIENCY LEVEL-1 (As per IS:1180 amendment 4), I.S.I. MARKED 11/0.4 kV DISTRIBUTION TRANSFORMER (Without Box)</t>
  </si>
  <si>
    <t>XMER 25KVA 11/0.4KV ENERGY EFFI. LEVEL2</t>
  </si>
  <si>
    <t>63 kVA, Aluminium wound ENERGY EFFICIENCY LEVEL-1 (As per IS:1180 amendment 4), I.S.I. MARKED 11/0.4 kV DISTRIBUTION TRANSFORMER (Without Box)</t>
  </si>
  <si>
    <t>XMER 63KVA 11/0.4KV ENERGY EFFI. LEVEL2</t>
  </si>
  <si>
    <t>100 kVA, Aluminium wound ENERGY EFFICIENCY LEVEL-1 (As per IS:1180 amendment 4), I.S.I. MARKED 11/0.4 kV DISTRIBUTION TRANSFORMER (Without Box)</t>
  </si>
  <si>
    <t>XMER 100KVA 11/.4KV ENERGY EFFI. LEVEL2</t>
  </si>
  <si>
    <t>200 kVA, Aluminium wound ENERGY EFFICIENCY LEVEL-1 (As per IS:1180 amendment 4), I.S.I. MARKED 11/0.4 kV DISTRIBUTION TRANSFORMER (Without Box)</t>
  </si>
  <si>
    <t>XMER 200KVA 11/.4KV ENERGY EFFI. LEVEL2</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</si>
  <si>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</si>
  <si>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</si>
  <si>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</si>
  <si>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</si>
  <si>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</si>
  <si>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</si>
  <si>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</si>
  <si>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</si>
  <si>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</si>
  <si>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</si>
  <si>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</si>
  <si>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</si>
  <si>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</si>
  <si>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</si>
  <si>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</si>
  <si>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</si>
  <si>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</si>
  <si>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</si>
  <si>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</si>
  <si>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</si>
  <si>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</si>
  <si>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</si>
  <si>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</si>
  <si>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</si>
  <si>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</si>
  <si>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</si>
  <si>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</si>
  <si>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</si>
  <si>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</si>
  <si>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</si>
  <si>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</si>
  <si>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</si>
  <si>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</si>
  <si>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</si>
  <si>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</si>
  <si>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</si>
  <si>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</si>
  <si>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</si>
  <si>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</si>
  <si>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</si>
  <si>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</si>
  <si>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</si>
  <si>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</si>
  <si>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</si>
  <si>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</si>
  <si>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</si>
  <si>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</si>
  <si>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</si>
  <si>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</si>
  <si>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</si>
  <si>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</si>
  <si>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</si>
  <si>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</si>
  <si>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</si>
  <si>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</si>
  <si>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</si>
  <si>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</si>
  <si>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</si>
  <si>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Feeder Remote Terminal Unit (FRTU)  with accessories Multifunction Transducer (MFT), Contact Multiplication Relay (CMR), Heavy Duty Relay &amp; software.</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</si>
  <si>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</si>
  <si>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</si>
  <si>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</si>
  <si>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</si>
  <si>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</si>
  <si>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</si>
  <si>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</si>
  <si>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</si>
  <si>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</si>
  <si>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</si>
  <si>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</si>
  <si>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</si>
  <si>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</si>
  <si>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</si>
  <si>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</si>
  <si>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</si>
  <si>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</si>
  <si>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</si>
  <si>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</si>
  <si>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</si>
  <si>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</si>
  <si>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</si>
  <si>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</si>
  <si>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</si>
  <si>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</si>
  <si>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</si>
  <si>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</si>
  <si>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</si>
  <si>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</si>
  <si>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</si>
  <si>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</si>
  <si>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</si>
  <si>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</si>
  <si>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ABT Meter Accuracy class: 0.2s, C.T. Ratio: _/1A, P.T.Ratio: _/110V</t>
  </si>
  <si>
    <t>3 Ø 4 Wire ABT meter</t>
  </si>
  <si>
    <t>3 Ø 3 Wire ABT meter</t>
  </si>
  <si>
    <t>Cost of Galvanization</t>
  </si>
  <si>
    <t>Office Almirah Storwel plain with 4 shelves 78''x36''x19''</t>
  </si>
  <si>
    <t>[On the basis of rates given by ED (EITC)]</t>
  </si>
  <si>
    <t>Office Almirah Storwel minor plain 50''x30''x17''</t>
  </si>
  <si>
    <t xml:space="preserve">Office Chair model CH-7 cane seat &amp; back with full arms rest </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</si>
  <si>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</si>
  <si>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</si>
  <si>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</si>
  <si>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</si>
  <si>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</si>
  <si>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</si>
  <si>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</si>
  <si>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</si>
  <si>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</si>
  <si>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</si>
  <si>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</si>
  <si>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</si>
  <si>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</si>
  <si>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</si>
  <si>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</si>
  <si>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</si>
  <si>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</si>
  <si>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</si>
  <si>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</si>
  <si>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</si>
  <si>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</si>
  <si>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</si>
  <si>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</si>
  <si>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</si>
  <si>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</si>
  <si>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</si>
  <si>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</si>
  <si>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</si>
  <si>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</si>
  <si>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</si>
  <si>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</si>
  <si>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</si>
  <si>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</si>
  <si>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</si>
  <si>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</si>
  <si>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</si>
  <si>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</si>
  <si>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</si>
  <si>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</si>
  <si>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</si>
  <si>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</si>
  <si>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</si>
  <si>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</si>
  <si>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</si>
  <si>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</si>
  <si>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</si>
  <si>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</si>
  <si>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</si>
  <si>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</si>
  <si>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</si>
  <si>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</si>
  <si>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</si>
  <si>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</si>
  <si>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</si>
  <si>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</si>
  <si>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</si>
  <si>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</si>
  <si>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</si>
  <si>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</si>
  <si>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</si>
  <si>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</si>
  <si>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</si>
  <si>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</si>
  <si>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</si>
  <si>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</si>
  <si>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25 kVA</t>
  </si>
  <si>
    <t>63 kVA</t>
  </si>
  <si>
    <t>100 kVA</t>
  </si>
  <si>
    <t>200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</si>
  <si>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</si>
  <si>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</si>
  <si>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</si>
  <si>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</si>
  <si>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</si>
  <si>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</si>
  <si>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</si>
  <si>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</si>
  <si>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</si>
  <si>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Upto 100 km @ 2% on Serial no. 22</t>
  </si>
  <si>
    <t>Overhead Charges @ 12.5% [Market Fluctuation, Service Tax, Contractor's profit etc.] on Serial no. - 17, 18, 19, 20, 21, 22 (i)</t>
  </si>
  <si>
    <t>Total Estimated Cost excluding GST [Serial no. 23, 24, 25, 26, 27, 28(i), 29]</t>
  </si>
  <si>
    <t>Overhead Charges @ 12.5% [Market Fluctuation, Service Tax, Contractor's profit etc.] on Serial no. - 23, 24, 25, 26, 27 ,28(i)</t>
  </si>
  <si>
    <t>Upto 100 km @ 2% on Serial no. 7</t>
  </si>
  <si>
    <t>Overhead Charges @ 12.5% [Market Fluctuation, Service Tax, Contractor's profit etc.] on Serial no. -  15, 16, 17,18, 19(i)</t>
  </si>
  <si>
    <t>Upto 100 km @ 2% on Serial no. 15</t>
  </si>
  <si>
    <t>Overhead Charges @ 12.5% [Market Fluctuation, Service Tax, Contractor's profit etc.] on Serial no. -  22, 23, 24, 25, 26(i)</t>
  </si>
  <si>
    <t>Upto 100 km @ 2% on Serial no. 19</t>
  </si>
  <si>
    <t>Overhead Charges @ 12.5% [Market Fluctuation, Service Tax, Contractor's profit etc.] on Serial no. -  19, 20, 21, 22, 23(i),</t>
  </si>
  <si>
    <t xml:space="preserve"> 33 KV D.P. STRUCTURE ON 13 M. LONG H-BEAM POLE FOR PANTHER CONDUCTOR (TO BE SUPPLEMENTED WITH EVERY 0.3 KM OF SUSPENSION LINE)</t>
  </si>
  <si>
    <t>SCHEDULE FOR  LAST SPAN CABLING OF  33 KV  H.T. CONNECTION</t>
  </si>
  <si>
    <t>Labour Charges AL-7</t>
  </si>
  <si>
    <t xml:space="preserve">Overhead Charges @ 12.5% [Market Fluctuation, Service Tax, Contractor's profit etc.] on Serial no. -  22, 23, 24, 25(i), 26, 27 </t>
  </si>
  <si>
    <t>Upto 100 km @ 2% on Serial no. 26</t>
  </si>
  <si>
    <t>Upto 100 km @ 2% on Serial no. 24</t>
  </si>
  <si>
    <t>Overhead Charges @ 12.5% [Market Fluctuation, Service Tax, Contractor's profit etc.] on Serial no. -  24, 25, 26, 27 (i), 28, 29</t>
  </si>
  <si>
    <t>Upto 100 km @ 2% on Serial no. 23</t>
  </si>
  <si>
    <t>Upto 100 km @ 2% on Serial no. 17</t>
  </si>
  <si>
    <t>Total Estimated Cost excluding GST [Serial no. 17, 18, 19, 20, 21, 22(i), 23]</t>
  </si>
  <si>
    <t>Upto 100 km @ 2% on Serial No. 21</t>
  </si>
  <si>
    <t>33 KV Polymer Lightning Arrestors</t>
  </si>
  <si>
    <t>33 KV XLPE 240 sqmm 3 core UG Cable</t>
  </si>
  <si>
    <t>33 KV XLPE 400 sqmm 3 core UG Cable</t>
  </si>
  <si>
    <t>33 KV Porcelain Lightning Arrestors</t>
  </si>
  <si>
    <t>33 KV CTPT unit of appropriate capacity</t>
  </si>
  <si>
    <t>33 KV Polymer Disc Insulator</t>
  </si>
  <si>
    <t>33 KV Strain H.W. fitting</t>
  </si>
  <si>
    <t>33 KV Polymeric Pin insulator with Pin</t>
  </si>
  <si>
    <t>33 KV MEDP STRUCTURE ON  PCC POLE / H-BEAM POLE (TO BE SUPPLEMENTED FOR H.T. CONNECTION)</t>
  </si>
  <si>
    <t>Total Estimated Cost excluding GST [Serial No.  22, 23, 24, 25, 26, 27(i),28]</t>
  </si>
  <si>
    <t>33 KV  FOUR  POLE  STRUCTURE  ON  PCC / H-BEAM POLE</t>
  </si>
  <si>
    <t xml:space="preserve">33 KV AB Switch </t>
  </si>
  <si>
    <t>Particulars of Schedules</t>
  </si>
  <si>
    <t>Schedule Reference</t>
  </si>
  <si>
    <t>%tage Incr. /  Decr. in cost</t>
  </si>
  <si>
    <t xml:space="preserve">TOTAL COST </t>
  </si>
  <si>
    <t>PART-I, 33 kV LINES AND D.P. STRUCTURES</t>
  </si>
  <si>
    <t>(A)</t>
  </si>
  <si>
    <t>33 kV line on PCC Pole / H-Beam poles with Raccoon conductor.</t>
  </si>
  <si>
    <t>i</t>
  </si>
  <si>
    <t xml:space="preserve">On 280 Kg 9.1 Mtrs long PCC poles </t>
  </si>
  <si>
    <t>A-1(i)</t>
  </si>
  <si>
    <t>Per Km</t>
  </si>
  <si>
    <t>ii</t>
  </si>
  <si>
    <t xml:space="preserve">On H-Beam 152 x 152 mm 37.1 Kg/ Mtr 13 Mtr long </t>
  </si>
  <si>
    <t>A-1(ii)</t>
  </si>
  <si>
    <t>iii</t>
  </si>
  <si>
    <t xml:space="preserve">On 365 Kg 11 Mtrs long PCC poles </t>
  </si>
  <si>
    <t>A-1(iii)</t>
  </si>
  <si>
    <t>(B)</t>
  </si>
  <si>
    <t>33 kV Four Pole structure on PCC / H-Beam Pole</t>
  </si>
  <si>
    <t>A-2 (A)</t>
  </si>
  <si>
    <t>A-2 (A) (i)</t>
  </si>
  <si>
    <t>H-Beam Pole</t>
  </si>
  <si>
    <t>A-2 (A) (ii)</t>
  </si>
  <si>
    <t>(C)</t>
  </si>
  <si>
    <t>33 kV DP Structure on PCC Pole / H-Beam Pole</t>
  </si>
  <si>
    <t>280 Kg 9.1 Mtrs long PCC poles</t>
  </si>
  <si>
    <t>A-2 (B)(i)</t>
  </si>
  <si>
    <t>37.1 Kg /Mtrs 13 Mtrs long H-Beam supports</t>
  </si>
  <si>
    <t>A-2 (B)(ii)</t>
  </si>
  <si>
    <t>A-2 (B)(iii)</t>
  </si>
  <si>
    <t>(D)</t>
  </si>
  <si>
    <t>33 kV line on PCC Pole / H-Beam Pole with Dog conductor.</t>
  </si>
  <si>
    <t xml:space="preserve">On 280 Kg, 9.1 Mtrs long PCC poles </t>
  </si>
  <si>
    <t>A-3(i)</t>
  </si>
  <si>
    <t>On H-Beam 152x152 mm, 37.1Kg/mtr 13 Mtrs long supports.</t>
  </si>
  <si>
    <t>A-3(ii)</t>
  </si>
  <si>
    <t>A-3(iii)</t>
  </si>
  <si>
    <t>(E)</t>
  </si>
  <si>
    <t>Augmentation of 1 km. of 33 kV line from Raccoon to Dog conductor.</t>
  </si>
  <si>
    <t>A-3 (A)</t>
  </si>
  <si>
    <t>(F)</t>
  </si>
  <si>
    <t>Additional (Mid Span) Pole for 33 kV Line</t>
  </si>
  <si>
    <t>A-3 (B)</t>
  </si>
  <si>
    <t>A-3 (B)(i)</t>
  </si>
  <si>
    <t>Per No.</t>
  </si>
  <si>
    <t>(G)</t>
  </si>
  <si>
    <t>33 kV line on H-Beam supports suspension type with Panther Conductor (Maximum span of 50 Mtrs)</t>
  </si>
  <si>
    <t>A-4</t>
  </si>
  <si>
    <t>A-4 (i)</t>
  </si>
  <si>
    <t>(H)</t>
  </si>
  <si>
    <t xml:space="preserve">33 kV DP Structure on H-Beam supports with Panther Conductor </t>
  </si>
  <si>
    <t>A-5</t>
  </si>
  <si>
    <t>A-5 (i)</t>
  </si>
  <si>
    <t>(I)</t>
  </si>
  <si>
    <t xml:space="preserve">33 kV Under ground cable crossing under existing Railway track / Road for 60 Mtr long Corridor / route length of HDPE pipe under 2.5 M. deep for ground level single feeder line </t>
  </si>
  <si>
    <t>A-6</t>
  </si>
  <si>
    <t>60 Mtr</t>
  </si>
  <si>
    <t>Using HDD Technique for Railway works with 3 core U/G XLPE 400 sqmm Cable</t>
  </si>
  <si>
    <t>A-6(i)</t>
  </si>
  <si>
    <t>Using HDD Technique for Road crossing works with 3 core U/G XLPE 400 sqmm Cable</t>
  </si>
  <si>
    <t>A-6(ii)</t>
  </si>
  <si>
    <t>(J)</t>
  </si>
  <si>
    <t>Last span cabling of 33 kV H.T. Connection</t>
  </si>
  <si>
    <t>Using H-Beam 152x152 mm, 37.1Kg/mtr 13 Mtrs long supports.</t>
  </si>
  <si>
    <t>A-7</t>
  </si>
  <si>
    <t>With 3x185 sq.mm AB XLPE Cable</t>
  </si>
  <si>
    <t>A-7(i)</t>
  </si>
  <si>
    <t>50 Mtr</t>
  </si>
  <si>
    <t>With 3x240 sq.mm AB XLPE Cable</t>
  </si>
  <si>
    <t>A-7(ii)</t>
  </si>
  <si>
    <t>(K)</t>
  </si>
  <si>
    <t>33 kV MEDP Structure on PCC Pole / H-Beam Pole</t>
  </si>
  <si>
    <t>A-8 (i)</t>
  </si>
  <si>
    <t>A-8 (ii)</t>
  </si>
  <si>
    <t>(L)</t>
  </si>
  <si>
    <t>Last span cabling of 33 kV line using Covered  Conductor of size</t>
  </si>
  <si>
    <t xml:space="preserve">70 sq.mm (207 Amp) </t>
  </si>
  <si>
    <t>A-9 (i)</t>
  </si>
  <si>
    <t>99 sq.mm (258 Amp)</t>
  </si>
  <si>
    <t>A-9 (ii)</t>
  </si>
  <si>
    <t>(M)</t>
  </si>
  <si>
    <t>Schedule for 33 kV Underground Cable crossing under Railway Track / Road for 60 Mtr. Long Corridor / Route Length of HDPE Pipe, under 2.5 Mtr. Deep from Ground Level Single Feeder Line Using Open Trench Method.</t>
  </si>
  <si>
    <t>With 3 core U/G XLPE 240 sqmm Cable</t>
  </si>
  <si>
    <t>A-10(i)</t>
  </si>
  <si>
    <t>With 3 core U/G XLPE 400 sqmm Cable</t>
  </si>
  <si>
    <t>A-10(ii)</t>
  </si>
  <si>
    <t>(N)</t>
  </si>
  <si>
    <t>Schedule for laying of 1 km. 33 kV Cable Direct in Ground Single Cable Line using Open Trench Method.</t>
  </si>
  <si>
    <t xml:space="preserve">A-11 </t>
  </si>
  <si>
    <t>A-11(i)</t>
  </si>
  <si>
    <t>A-11(ii)</t>
  </si>
  <si>
    <t>Total Estimated Cost excluding GST (Row 7, 8, 9, 10, 11(i), 12, 13)</t>
  </si>
  <si>
    <t xml:space="preserve">Binding wire and tape                   </t>
  </si>
  <si>
    <t xml:space="preserve">Binding Wire &amp; Tape        </t>
  </si>
  <si>
    <t>GI earthing pipe 40 mm dia 3.0 mtr long, 4 mm thick with 12 mm holes at 18 places in each pipe at equal distance tapered casing at lower end. *</t>
  </si>
  <si>
    <t>33 kV Termination Kit for 3x185 sqmm AB XLPE Cable  *</t>
  </si>
  <si>
    <t>33 kV Termination Kit for 3x240 sqmm AB XLPE Cable  *</t>
  </si>
  <si>
    <t>Transportation charges of all line materials :-</t>
  </si>
  <si>
    <t>Transportation charges of all line materials:-</t>
  </si>
  <si>
    <t>Incidental Charges @ 7.5% on Serial no. 17 : -</t>
  </si>
  <si>
    <t>Incidental Charges @ 7.5% on Serial No. 21 : -</t>
  </si>
  <si>
    <t>Incidental Charges @ 7.5% on Serial no. 22 : -</t>
  </si>
  <si>
    <t>Incidental Charges @ 7.5% on Serial no. 23 : -</t>
  </si>
  <si>
    <t>Incidental Charges @ 7.5 % on Serial no. 7 : -</t>
  </si>
  <si>
    <t>Incidental Charges @ 7.5% on Serial no.15 : -</t>
  </si>
  <si>
    <t>Incidental Charges @ 7.5% on Serial no. 19 : -</t>
  </si>
  <si>
    <t>Incidental Charges @ 7.5% on Serial no. 21 : -</t>
  </si>
  <si>
    <t>Incidental Charges @ 7.5% on Serial no. 26 : -</t>
  </si>
  <si>
    <t>Incidental Charges @ 7.5% on Serial no. 24 : -</t>
  </si>
  <si>
    <t>Overhead Charges @ 12.5% [Market Fluctuation, Service Tax, Contractor's profit etc.] on Serial no. -  21, 22, 23, 24, 26(i)</t>
  </si>
  <si>
    <t xml:space="preserve">Charges payable to Nagar Nigam / Nagar Palika / Nagar Panchayat / Gram Panchayat as per Demand note. </t>
  </si>
  <si>
    <t>Supervision charges @ 15% Serial no. 21, 23, 24</t>
  </si>
  <si>
    <t>Labour charges as per Schedule No.- AL-8</t>
  </si>
  <si>
    <t>Applicable CGST @ 9% on Serial No 29</t>
  </si>
  <si>
    <t>Applicable SGST @ 9% on Serial No 29</t>
  </si>
  <si>
    <t>Total Estimated Cost including GST (Serial No 29+30+31)</t>
  </si>
  <si>
    <t>Applicable CGST @ 9% on Serial No 24</t>
  </si>
  <si>
    <t>Applicable SGST @ 9% on Serial No 24</t>
  </si>
  <si>
    <t>Total Estimated Cost including GST (Serial No 24+25+26)</t>
  </si>
  <si>
    <t>Applicable CGST @ 9% on Serial No 30</t>
  </si>
  <si>
    <t>Applicable SGST @ 9% on Serial No 30</t>
  </si>
  <si>
    <t>Total Estimated Cost including GST (Serial No 30+31+32)</t>
  </si>
  <si>
    <t>Applicable CGST @ 9% on Serial No 14</t>
  </si>
  <si>
    <t>Applicable SGST @ 9% on Serial No 14</t>
  </si>
  <si>
    <t>Total Estimated Cost including GST (Serial No 14+15+16-17)</t>
  </si>
  <si>
    <t>Total Estimated Cost excluding GST (Serial No 15, 16, 17, 18, 19(i), 20)</t>
  </si>
  <si>
    <t>Applicable CGST @ 9% on Serial No 21</t>
  </si>
  <si>
    <t>Applicable SGST @ 9% on Serial No 21</t>
  </si>
  <si>
    <t>Total Estimated Cost including GST (Serial No 21+22+23)</t>
  </si>
  <si>
    <t>Total Estimated Cost excluding GST (Serial No 22, 23, 24, 25, 26(i), 27)</t>
  </si>
  <si>
    <t>Applicable CGST @ 9% on Serial No 28</t>
  </si>
  <si>
    <t>Applicable SGST @ 9% on Serial No 28</t>
  </si>
  <si>
    <t>Total Estimated Cost including GST (Serial No 28+29+30)</t>
  </si>
  <si>
    <t>Total Estimated Cost excluding GST (Serial No 19, 20, 21, 22, 23(i), 24)</t>
  </si>
  <si>
    <t>Applicable CGST @ 9% on Serial No 25</t>
  </si>
  <si>
    <t>Applicable SGST @ 9% on Serial No 25</t>
  </si>
  <si>
    <t>Total Estimated Cost including GST (Serial No 25+26+27)</t>
  </si>
  <si>
    <t>Total Estimated Cost excluding GST (Serial No 22, 23, 24, 25(i), 26, 27, 28)</t>
  </si>
  <si>
    <t>Applicable CGST @ 9% on Serial No 33</t>
  </si>
  <si>
    <t>Applicable SGST @ 9% on Serial No 33</t>
  </si>
  <si>
    <t>Total Estimated Cost including GST (Serial No 33+34+35)</t>
  </si>
  <si>
    <t>Total Estimated Cost excluding GST (Serial No 24, 25, 26, 27(i), 28, 29, 30)</t>
  </si>
  <si>
    <t>Applicable CGST @ 9% on Serial No 31</t>
  </si>
  <si>
    <t>Applicable SGST @ 9% on Serial No 31</t>
  </si>
  <si>
    <t>Total Estimated Cost including GST (Serial No 31+32+33)</t>
  </si>
  <si>
    <t>Total Estimated Cost excluding GST (Serial No 21, 22, 23, 24, 25, 26(i), 27)</t>
  </si>
  <si>
    <t>Total Estimated Cost including GST (Serial No 28+29+30+31)</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</si>
  <si>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</si>
  <si>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</si>
  <si>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</si>
  <si>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</si>
  <si>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</si>
  <si>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</si>
  <si>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</si>
  <si>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</si>
  <si>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</si>
  <si>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</si>
  <si>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</si>
  <si>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</si>
  <si>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</si>
  <si>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</si>
  <si>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</si>
  <si>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</si>
  <si>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</si>
  <si>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</si>
  <si>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</si>
  <si>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</si>
  <si>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</si>
  <si>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</si>
  <si>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</si>
  <si>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</si>
  <si>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</si>
  <si>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</si>
  <si>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</si>
  <si>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</si>
  <si>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</si>
  <si>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</si>
  <si>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</si>
  <si>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</si>
  <si>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</si>
  <si>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</si>
  <si>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</si>
  <si>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</si>
  <si>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</si>
  <si>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</si>
  <si>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</si>
  <si>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</si>
  <si>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</si>
  <si>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Earlier name was Incidental charges @ 7.5% on Sub Total-1</t>
  </si>
  <si>
    <t>The Estimate should be prepared including spare cable when proposed feeder laying radial</t>
  </si>
  <si>
    <t xml:space="preserve">A-10 </t>
  </si>
  <si>
    <t>11KV PVC INSULATED 25SQMM 4 CORE ARMOURE</t>
  </si>
  <si>
    <t>Use of Covered conductor, which was earlier restricted to only in last span of HT consumers remains the same; but if necessary it should be provided in line after prior approval from ED(O&amp;M) Raipur.</t>
  </si>
  <si>
    <t>Overhead Charges @ 12.5% [Market Fluctuation, Service Tax, Contractor's profit etc.] on Serial no. -  22, 23, 24, 25, 26, 27(i)</t>
  </si>
  <si>
    <t>Overhead Charges @ 12.5% [Market Fluctuation, Service Tax, Contractor's profit etc.] on Serial no. - 7, 8, 9,10,11(i), 12</t>
  </si>
  <si>
    <t>Include as per requirement</t>
  </si>
  <si>
    <t>RATE OF STOCK MATERIALS IN SoR OF 2025-26</t>
  </si>
  <si>
    <t>Unit rate for 2025-26</t>
  </si>
  <si>
    <t>Rate are inclusive of all T&amp;P and labour charges</t>
  </si>
  <si>
    <t>INSULATING PIERCING CONNECTOR AB CABLE</t>
  </si>
  <si>
    <t>INSULATING PIERCING CONNECTOR FOR AB CABLE</t>
  </si>
  <si>
    <t>JOB REPLACED</t>
  </si>
  <si>
    <t xml:space="preserve"> RATE  EXCLUDING G.S.T.</t>
  </si>
  <si>
    <t>Through Bolt - 12 mm</t>
  </si>
  <si>
    <t>D.C. Cross arm 3.8 Mtr Channel 100 x 50 mm.</t>
  </si>
  <si>
    <t>Side Cross Arm for 11 kV 75x40 mm channel</t>
  </si>
  <si>
    <t xml:space="preserve">ITEM DELETED </t>
  </si>
  <si>
    <t>HDPE Pipe 200 mm ID; 240 mm OD</t>
  </si>
  <si>
    <t>Round Shape RCC Base Plate(with 6mm MS Bar)</t>
  </si>
  <si>
    <t>Square Shape RCC Base Plate(with 6mm MS Bar)</t>
  </si>
  <si>
    <t>[On the basis of rates given by SE(Gen.-I) O/o ED (O&amp;M)]</t>
  </si>
  <si>
    <t>[On the basis of rates given by ACE(S&amp;P) O/o ED (S&amp;P)]</t>
  </si>
  <si>
    <t>2025-26</t>
  </si>
  <si>
    <t>Rate are inclusive of all T&amp;P and labour charges and GST</t>
  </si>
  <si>
    <t>COST  PER  KM  OF  33 kV  OVERHEAD AB  CABLE  LINE  SUITABLE TO 95 / 150 Sqmm. ON  H - BEAM  POLE WITH  AVERAGE  SPAN  25 MTRS.</t>
  </si>
  <si>
    <t>Assumed as if cable length is 250 Mtr. in one stroke.</t>
  </si>
  <si>
    <t xml:space="preserve"> New SAP Bin Code</t>
  </si>
  <si>
    <t>Using 33 kV 3 core A.B. XLPE Cable of size 95 sqmm</t>
  </si>
  <si>
    <t>Using 33 kV 3 core A.B. XLPE Cable of size 150 sqmm</t>
  </si>
  <si>
    <t xml:space="preserve">H-BEAM 152x152 mm 37.1 Kg /Mtr 11.0 Mtr long i.e. 408.1 Kg/pole x 40 Nos = 16324 Kgs  </t>
  </si>
  <si>
    <t>33 kV XLPE 3 Core Cable 95 sqmm (incl. sag 6%)</t>
  </si>
  <si>
    <t>33 kV XLPE 3 Core Cable 150 sqmm (incl. sag 6%)</t>
  </si>
  <si>
    <t>33 kV End Termination kit for XLPE Cable 95-120 sqmm</t>
  </si>
  <si>
    <t>33 kV End Termination kit for XLPE Cable 185 sqmm</t>
  </si>
  <si>
    <t>33 kV Straight thru' joint kit suitable upto 120 sqmm Cable post Insulator mounted busbar through joint,one post insulator for each phase</t>
  </si>
  <si>
    <t>33 KV Cut Point Channel</t>
  </si>
  <si>
    <t>Cable Tie</t>
  </si>
  <si>
    <t>set</t>
  </si>
  <si>
    <t>Stay set without stay wire 20 mm</t>
  </si>
  <si>
    <t>Stay wire 7/8 SWG 10 kg/stay</t>
  </si>
  <si>
    <t>Stay clamp for H-Beam</t>
  </si>
  <si>
    <t>Clamp for H-Beam 2.5 pair*40</t>
  </si>
  <si>
    <t>M.S.Angle 65x65x6 mm 5.8*1*40</t>
  </si>
  <si>
    <t>G.I. Wire 4.0 mm (8 SWG) [ @ 1 kg /pole ]</t>
  </si>
  <si>
    <t>Earthing Coil</t>
  </si>
  <si>
    <t>Barbed Wire [@ 2 Kg/Pole]</t>
  </si>
  <si>
    <t>Concreting of Pole @ 0.65 Cmt per pole and 0.3 Cmt per stay</t>
  </si>
  <si>
    <t>(i) Cement @ 208 Kg/Cmt</t>
  </si>
  <si>
    <t>33 kV Polymer Lightning Arrestors</t>
  </si>
  <si>
    <r>
      <t xml:space="preserve">GI earthing pipe 40 mm dia 3.0 mtr long, 4 mm thick with 12 mm holes at 18 places in each pipe at equal distance tapered casing at lower end. </t>
    </r>
    <r>
      <rPr>
        <sz val="14"/>
        <rFont val="Arial"/>
        <family val="2"/>
      </rPr>
      <t>*</t>
    </r>
  </si>
  <si>
    <t xml:space="preserve">SUB TOTAL-1 </t>
  </si>
  <si>
    <t>Incidental Charges @ 7.5% on serial no 32</t>
  </si>
  <si>
    <t>Transportation charges of all line materials</t>
  </si>
  <si>
    <t>upto 100 km @ 2% on Serial no. 32</t>
  </si>
  <si>
    <t>Service in lieu of Concreting</t>
  </si>
  <si>
    <t>29.6</t>
  </si>
  <si>
    <t xml:space="preserve">Service in lieu of Earthing Coal &amp; Salt etc </t>
  </si>
  <si>
    <t>Labour charges as per Schedule No.- AL-12</t>
  </si>
  <si>
    <t>COST  PER  KM  OF  33 kV  OVERHEAD  AB  CABLE  LINE  ON  H - BEAM  POLE WITH  AVERAGE  SPAN  20 MTRS SUITABLE ABOVE 150 Sqmm.</t>
  </si>
  <si>
    <t>Assumed as if cable length is 250  Mtr. in one stroke.</t>
  </si>
  <si>
    <t>Using 33 kV 3 core A.B. XLPE Cable of size 185 sqmm</t>
  </si>
  <si>
    <t>Using 33 kV 3 core A.B. XLPE Cable of size 240 sqmm</t>
  </si>
  <si>
    <t xml:space="preserve">H-BEAM 152x152 mm 37.1 Kg /Mtr 11.0 Mtr long i.e. 408.1 Kg/pole x 50 Nos = 20405 Kgs  </t>
  </si>
  <si>
    <t>33 kV XLPE 3 Core Cable 185 sqmm (incl. sag 6%)</t>
  </si>
  <si>
    <t>33 kV XLPE 3 Core Cable 240 sqmm (incl. sag 6%)</t>
  </si>
  <si>
    <t>33 kV Straight thru' joint kit suitable for 240 sqmm Cable post Insulator mounted busbar through joint,one post insulator for each phase</t>
  </si>
  <si>
    <t>33 kV ABC Termination kit for XLPE Cable 185 sqmm</t>
  </si>
  <si>
    <t>33 kV ABC Termination kit for XLPE Cable 240 sqmm</t>
  </si>
  <si>
    <t>Clamp for H-Beam 2.5*50</t>
  </si>
  <si>
    <t>M.S.Angle 65x65x6 mm</t>
  </si>
  <si>
    <t>Applicable CGST @ 9% on Serial No 39</t>
  </si>
  <si>
    <t>Applicable SGST @ 9% on Serial No 39</t>
  </si>
  <si>
    <t>Total Estimated Cost including GST (Serial No  39+40+41)</t>
  </si>
  <si>
    <r>
      <t xml:space="preserve">                              </t>
    </r>
    <r>
      <rPr>
        <b/>
        <u/>
        <sz val="14"/>
        <rFont val="Arial"/>
        <family val="2"/>
      </rPr>
      <t>COST SCHEDULE   A-12(A)</t>
    </r>
  </si>
  <si>
    <r>
      <t xml:space="preserve">                              </t>
    </r>
    <r>
      <rPr>
        <b/>
        <u/>
        <sz val="14"/>
        <rFont val="Arial"/>
        <family val="2"/>
      </rPr>
      <t>COST SCHEDULE   A-12(B)</t>
    </r>
  </si>
  <si>
    <t>Concreting of supports @ 0.6 Cmt. Per pole for H-Beam ;  and @ 0.3 Cmt per stay and @ 0.05 Cmt per pole for base padding for PCC / H-Beam pole. (1:3:6)</t>
  </si>
  <si>
    <t>G.l. Pipe 150 mm OD (Class B as per railway)</t>
  </si>
  <si>
    <t>HDPE pipe of size 160 mm OD/140 mm ID PN 10 PE 100 HDR</t>
  </si>
  <si>
    <t>New item introduced</t>
  </si>
  <si>
    <t>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</si>
  <si>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r>
      <t xml:space="preserve">SCHEDULE FOR 33 kV UNDERGROUND CABLE CROSSING UNDER </t>
    </r>
    <r>
      <rPr>
        <b/>
        <u/>
        <sz val="12"/>
        <color indexed="14"/>
        <rFont val="Arial"/>
        <family val="2"/>
      </rPr>
      <t>EXISTING</t>
    </r>
    <r>
      <rPr>
        <b/>
        <u/>
        <sz val="12"/>
        <rFont val="Arial"/>
        <family val="2"/>
      </rPr>
      <t xml:space="preserve"> RAILWAY TRACK / ROAD FOR </t>
    </r>
    <r>
      <rPr>
        <b/>
        <u/>
        <sz val="12"/>
        <color indexed="10"/>
        <rFont val="Arial"/>
        <family val="2"/>
      </rPr>
      <t>60</t>
    </r>
    <r>
      <rPr>
        <b/>
        <u/>
        <sz val="12"/>
        <rFont val="Arial"/>
        <family val="2"/>
      </rPr>
      <t xml:space="preserve"> MTR. LONG RAIL / ROAD CORRIDOR / ROUTE LENGTH OF G.I. PIPE, UNDER 2.5 MTR. DEEP FROM GROUND LEVEL SINGLE FEEDER LINE.</t>
    </r>
  </si>
  <si>
    <t>Caping of G.I. Pipe on both ends using end caps and using M-seal to avoid ingrace of moisture, insects, rats etc. to avoid damage to cable.</t>
  </si>
  <si>
    <t>M.S.Channel 100x50 mm</t>
  </si>
  <si>
    <t xml:space="preserve">Labour Charges for excavation of cable trench beyond the length of G.I. Pipe upto DP Structure &amp; for manufacturing of chamber </t>
  </si>
  <si>
    <t>Supervision charges @ 15% Serial no. 21, 24, 25</t>
  </si>
  <si>
    <t>Overhead Charges @ 12.5% [Market Fluctuation, Service Tax, Contractor's profit etc.] on Serial no. - 21, 22, 23, 24, 25, 27(i)</t>
  </si>
  <si>
    <t>Total Estimated Cost excluding GST (Serial No 21, 22, 23, 24, 25, 26,27(i), 28)</t>
  </si>
  <si>
    <t>The way leave charges/power block charges/other charges payable  for obtaining  railway permission shall be made as per actuals i.e. based on the demand note / payment received for the same.</t>
  </si>
  <si>
    <t>Overhead Charges @ 12.5% [Market Fluctuation, Service Tax, Contractor's profit etc.] on Serial no. - 26, 27, 28,29, 30, 31(i)</t>
  </si>
  <si>
    <t>Total Estimated Cost excluding GST (Serial No 26, 27, 28,29, 30, 31(i), 32)</t>
  </si>
  <si>
    <t>3150 kVA, 33/11 kV INDOOR TYPE POWER TRANSFORMER Oil Cooled with Off Circuit Tap Changer with Primary and secondary terminal Box type</t>
  </si>
  <si>
    <t>5000 kVA, 33/11 kV INDOOR TYPE POWER TRANSFORMER Oil Cooled with Off Circuit Tap Changer with Primary and secondary terminal Box type</t>
  </si>
  <si>
    <t>ITEM DELETED NOT TO BE USED</t>
  </si>
  <si>
    <t>Returnable cost of old Raccoon conductor (cost in 2003-04) assuming 25 years of life &amp; 20 years in service</t>
  </si>
  <si>
    <r>
      <t xml:space="preserve">Charges payable to Railway as per actual demand note (Way leave charge)  </t>
    </r>
    <r>
      <rPr>
        <b/>
        <sz val="11"/>
        <rFont val="Arial"/>
        <family val="2"/>
      </rPr>
      <t>OR</t>
    </r>
    <r>
      <rPr>
        <sz val="11"/>
        <rFont val="Arial"/>
        <family val="2"/>
      </rPr>
      <t xml:space="preserve"> Municipality Charges payable to Local bodies as per Demand note</t>
    </r>
  </si>
  <si>
    <t>Power block charges (As per requirement of railway- if applicable)</t>
  </si>
  <si>
    <t xml:space="preserve">Total Estimated Cost including GST [for Col. 07 = Serial No 29+30+31+32] &amp; [for Col. 08 = Serial No 29+30+31+32] </t>
  </si>
  <si>
    <t>Overhead Charges @ 12.5% [Market Fluctuation, Service Tax, Contractor's profit etc.] on Serial no. -  24, 25, 26, 27,28(i)</t>
  </si>
  <si>
    <t>Total Estimated Cost excluding GST (Serial No 24, 25, 26, 27,28(i), 29)</t>
  </si>
  <si>
    <t>Total Estimated Cost including GST (Serial No 30+31+32+33)</t>
  </si>
  <si>
    <r>
      <t xml:space="preserve">SCHEDULE FOR 33 kV UNDERGROUND CABLE CROSSING UNDER RAILWAY TRACK / ROAD FOR </t>
    </r>
    <r>
      <rPr>
        <b/>
        <u/>
        <sz val="12"/>
        <color indexed="10"/>
        <rFont val="Arial"/>
        <family val="2"/>
      </rPr>
      <t>60</t>
    </r>
    <r>
      <rPr>
        <b/>
        <u/>
        <sz val="12"/>
        <rFont val="Arial"/>
        <family val="2"/>
      </rPr>
      <t xml:space="preserve"> MTR. LONG CORRIDOR / ROUTE LENGTH OF G.I. PIPE, UNDER 2.5 MTR. DEEP FROM GROUND LEVEL SINGLE FEEDER LINE USING OPEN TRENCH METHOD.</t>
    </r>
  </si>
  <si>
    <t>Overhead Charges @ 12.5% [Market Fluctuation, Contractor's profit etc.] on Serial no. - 32,33,34,35,36,37(i)</t>
  </si>
  <si>
    <t>Total Estimated Cost excluding GST (Serial No 32,33,34,35,36,37(i),38</t>
  </si>
  <si>
    <t>(1)Transportation charges of line materials are calculated in this schedule "up to 100 km only" for "PURE REFERENCE". Officers are advised to take the reference of Important instruction for SoR 25-26 for calculation of transportation charges as per their actual field conditions while preparing the estimates.</t>
  </si>
  <si>
    <t>(2) All the rates are with considering price variation clause.</t>
  </si>
  <si>
    <t>COMPARATIVE STATEMENT OF RATES FROM YEAR  2024-25 to 2025-26</t>
  </si>
  <si>
    <t>(O)</t>
  </si>
  <si>
    <t>Schedule for laying of 1 km.  33 kv overhead  AB  cable  line  suitable to 95 / 150 Sqmm. on  H - Beam  pole with   Average  span  25 mtrs.</t>
  </si>
  <si>
    <t>Newly introduced</t>
  </si>
  <si>
    <t>(P)</t>
  </si>
  <si>
    <t xml:space="preserve">Schedule for laying of 1 km.  33 kv overhead  AB  cable  line on H - Beam  pole  with  Average  span  20 mtrs suitable above 150 Sqmm. </t>
  </si>
  <si>
    <t>A-12 (A)</t>
  </si>
  <si>
    <t>A-12(A)(i)</t>
  </si>
  <si>
    <t>A-12(A)(ii)</t>
  </si>
  <si>
    <t>A-12 (B)</t>
  </si>
  <si>
    <t>A-12(B)(i)</t>
  </si>
  <si>
    <t>A-12(B)(ii)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</si>
</sst>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0.000"/>
    <numFmt numFmtId="167" formatCode="0.0000000000"/>
  </numFmts>
  <fonts count="73">
    <font>
      <sz val="11"/>
      <color theme="1"/>
      <name val="Calibri"/>
      <family val="2"/>
      <scheme val="minor"/>
    </font>
    <font>
      <sz val="10"/>
      <name val="Arial"/>
      <family val="2"/>
    </font>
    <font>
      <b/>
      <u/>
      <sz val="14"/>
      <name val="Arial"/>
      <family val="2"/>
    </font>
    <font>
      <b/>
      <sz val="14"/>
      <name val="Arial"/>
      <family val="2"/>
    </font>
    <font>
      <b/>
      <u/>
      <sz val="12"/>
      <name val="Arial"/>
      <family val="2"/>
    </font>
    <font>
      <sz val="10"/>
      <name val="Arial"/>
      <family val="2"/>
    </font>
    <font>
      <b/>
      <sz val="12"/>
      <name val="Arial"/>
      <family val="2"/>
    </font>
    <font>
      <b/>
      <u/>
      <sz val="13"/>
      <name val="Arial"/>
      <family val="2"/>
    </font>
    <font>
      <sz val="12"/>
      <name val="Arial"/>
      <family val="2"/>
    </font>
    <font>
      <b/>
      <sz val="10"/>
      <name val="Arial"/>
      <family val="2"/>
    </font>
    <font>
      <sz val="10"/>
      <name val="Verdana"/>
      <family val="2"/>
    </font>
    <font>
      <sz val="11"/>
      <name val="Arial"/>
      <family val="2"/>
    </font>
    <font>
      <sz val="14"/>
      <name val="Arial"/>
      <family val="2"/>
    </font>
    <font>
      <b/>
      <sz val="11"/>
      <name val="Arial"/>
      <family val="2"/>
    </font>
    <font>
      <b/>
      <sz val="12"/>
      <color indexed="10"/>
      <name val="Arial"/>
      <family val="2"/>
    </font>
    <font>
      <sz val="7.5"/>
      <name val="Arial"/>
      <family val="2"/>
    </font>
    <font>
      <sz val="9"/>
      <name val="Arial"/>
      <family val="2"/>
    </font>
    <font>
      <b/>
      <sz val="9"/>
      <color indexed="81"/>
      <name val="Tahoma"/>
      <family val="2"/>
    </font>
    <font>
      <sz val="9"/>
      <color indexed="81"/>
      <name val="Tahoma"/>
      <family val="2"/>
    </font>
    <font>
      <sz val="11"/>
      <color theme="1"/>
      <name val="Calibri"/>
      <family val="2"/>
      <scheme val="minor"/>
    </font>
    <font>
      <b/>
      <sz val="12"/>
      <color indexed="12"/>
      <name val="Arial"/>
      <family val="2"/>
    </font>
    <font>
      <sz val="9"/>
      <name val="Verdana"/>
      <family val="2"/>
    </font>
    <font>
      <sz val="11"/>
      <name val="Calibri"/>
      <family val="2"/>
    </font>
    <font>
      <b/>
      <u/>
      <sz val="11"/>
      <name val="Arial"/>
      <family val="2"/>
    </font>
    <font>
      <b/>
      <sz val="16"/>
      <name val="Arial"/>
      <family val="2"/>
    </font>
    <font>
      <sz val="10"/>
      <name val="Calibri"/>
      <family val="2"/>
    </font>
    <font>
      <b/>
      <sz val="10"/>
      <name val="Calibri"/>
      <family val="2"/>
    </font>
    <font>
      <sz val="10.5"/>
      <name val="Arial"/>
      <family val="2"/>
    </font>
    <font>
      <sz val="8"/>
      <name val="Arial"/>
      <family val="2"/>
    </font>
    <font>
      <b/>
      <u/>
      <sz val="12"/>
      <color indexed="14"/>
      <name val="Arial"/>
      <family val="2"/>
    </font>
    <font>
      <b/>
      <u/>
      <sz val="12"/>
      <color indexed="10"/>
      <name val="Arial"/>
      <family val="2"/>
    </font>
    <font>
      <sz val="16"/>
      <name val="Arial"/>
      <family val="2"/>
    </font>
    <font>
      <b/>
      <sz val="14"/>
      <color indexed="81"/>
      <name val="Arial"/>
      <family val="2"/>
    </font>
    <font>
      <sz val="11"/>
      <color indexed="8"/>
      <name val="Arial"/>
      <family val="2"/>
    </font>
    <font>
      <sz val="11"/>
      <color theme="1"/>
      <name val="Arial"/>
      <family val="2"/>
    </font>
    <font>
      <sz val="8"/>
      <color theme="1"/>
      <name val="Calibri"/>
      <family val="2"/>
      <scheme val="minor"/>
    </font>
    <font>
      <b/>
      <sz val="10"/>
      <name val="Verdana"/>
      <family val="2"/>
    </font>
    <font>
      <sz val="10"/>
      <color theme="1"/>
      <name val="Verdana"/>
      <family val="2"/>
    </font>
    <font>
      <b/>
      <sz val="11"/>
      <color indexed="8"/>
      <name val="Arial"/>
      <family val="2"/>
    </font>
    <font>
      <b/>
      <sz val="11"/>
      <name val="Verdana"/>
      <family val="2"/>
    </font>
    <font>
      <sz val="10"/>
      <color indexed="8"/>
      <name val="Verdana"/>
      <family val="2"/>
    </font>
    <font>
      <sz val="10"/>
      <color indexed="9"/>
      <name val="Verdana"/>
      <family val="2"/>
    </font>
    <font>
      <sz val="10"/>
      <color indexed="10"/>
      <name val="Verdana"/>
      <family val="2"/>
    </font>
    <font>
      <b/>
      <sz val="10.5"/>
      <name val="Verdana"/>
      <family val="2"/>
    </font>
    <font>
      <b/>
      <sz val="10"/>
      <color indexed="8"/>
      <name val="Arial"/>
      <family val="2"/>
    </font>
    <font>
      <vertAlign val="subscript"/>
      <sz val="10"/>
      <name val="Verdana"/>
      <family val="2"/>
    </font>
    <font>
      <b/>
      <sz val="10"/>
      <color indexed="8"/>
      <name val="Verdana"/>
      <family val="2"/>
    </font>
    <font>
      <b/>
      <sz val="10.5"/>
      <color indexed="8"/>
      <name val="Arial"/>
      <family val="2"/>
    </font>
    <font>
      <b/>
      <u/>
      <sz val="8"/>
      <name val="Verdana"/>
      <family val="2"/>
    </font>
    <font>
      <b/>
      <sz val="12"/>
      <color indexed="8"/>
      <name val="Arial"/>
      <family val="2"/>
    </font>
    <font>
      <vertAlign val="superscript"/>
      <sz val="10"/>
      <name val="Verdana"/>
      <family val="2"/>
    </font>
    <font>
      <b/>
      <u/>
      <sz val="10"/>
      <color theme="1"/>
      <name val="Verdana"/>
      <family val="2"/>
    </font>
    <font>
      <sz val="11"/>
      <color theme="1"/>
      <name val="Verdana"/>
      <family val="2"/>
    </font>
    <font>
      <b/>
      <sz val="13"/>
      <name val="Arial"/>
      <family val="2"/>
    </font>
    <font>
      <sz val="11"/>
      <name val="Rupee"/>
    </font>
    <font>
      <b/>
      <sz val="11"/>
      <name val="Calibri"/>
      <family val="2"/>
    </font>
    <font>
      <b/>
      <i/>
      <sz val="11"/>
      <name val="Arial"/>
      <family val="2"/>
    </font>
    <font>
      <b/>
      <sz val="11"/>
      <color theme="0"/>
      <name val="Arial"/>
      <family val="2"/>
    </font>
    <font>
      <sz val="12"/>
      <color theme="1"/>
      <name val="Calibri"/>
      <family val="2"/>
      <scheme val="minor"/>
    </font>
    <font>
      <b/>
      <sz val="12"/>
      <color theme="1"/>
      <name val="Arial"/>
      <family val="2"/>
    </font>
    <font>
      <sz val="12"/>
      <color theme="1"/>
      <name val="Arial"/>
      <family val="2"/>
    </font>
    <font>
      <sz val="11"/>
      <name val="Times New Roman"/>
      <family val="1"/>
    </font>
    <font>
      <b/>
      <sz val="11"/>
      <color theme="1"/>
      <name val="Calibri"/>
      <family val="2"/>
      <scheme val="minor"/>
    </font>
    <font>
      <sz val="10"/>
      <name val="Arial"/>
    </font>
    <font>
      <b/>
      <sz val="10"/>
      <color theme="1"/>
      <name val="Verdana"/>
      <family val="2"/>
    </font>
    <font>
      <b/>
      <sz val="9"/>
      <color indexed="81"/>
      <name val="Tahoma"/>
      <charset val="1"/>
    </font>
    <font>
      <sz val="9"/>
      <color indexed="81"/>
      <name val="Tahoma"/>
      <charset val="1"/>
    </font>
    <font>
      <b/>
      <u/>
      <sz val="11"/>
      <color indexed="8"/>
      <name val="Arial"/>
      <family val="2"/>
    </font>
    <font>
      <b/>
      <i/>
      <u/>
      <sz val="11"/>
      <color indexed="8"/>
      <name val="Arial"/>
      <family val="2"/>
    </font>
    <font>
      <b/>
      <i/>
      <sz val="11"/>
      <color indexed="8"/>
      <name val="Arial"/>
      <family val="2"/>
    </font>
    <font>
      <b/>
      <i/>
      <sz val="11"/>
      <color indexed="8"/>
      <name val="Calibri"/>
      <family val="2"/>
    </font>
    <font>
      <sz val="11"/>
      <color indexed="8"/>
      <name val="Calibri"/>
      <family val="2"/>
    </font>
    <font>
      <b/>
      <i/>
      <sz val="11"/>
      <name val="Calibri"/>
      <family val="2"/>
    </font>
  </fonts>
  <fills count="7">
    <fill>
      <patternFill patternType="none"/>
    </fill>
    <fill>
      <patternFill patternType="gray125"/>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8">
    <xf numFmtId="0" fontId="0" fillId="0" borderId="0"/>
    <xf numFmtId="0" fontId="1" fillId="0" borderId="0"/>
    <xf numFmtId="0" fontId="5"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164" fontId="1" fillId="0" borderId="0" applyFont="0" applyFill="0" applyBorder="0" applyAlignment="0" applyProtection="0"/>
    <xf numFmtId="0" fontId="1" fillId="0" borderId="0"/>
    <xf numFmtId="0" fontId="19" fillId="0" borderId="0"/>
    <xf numFmtId="0" fontId="1" fillId="0" borderId="0"/>
    <xf numFmtId="0" fontId="19" fillId="0" borderId="0"/>
    <xf numFmtId="0" fontId="61" fillId="0" borderId="0">
      <alignment vertical="center"/>
    </xf>
    <xf numFmtId="0" fontId="63" fillId="0" borderId="0"/>
    <xf numFmtId="0" fontId="71" fillId="0" borderId="0"/>
  </cellStyleXfs>
  <cellXfs count="1130">
    <xf numFmtId="0" fontId="0" fillId="0" borderId="0" xfId="0"/>
    <xf numFmtId="49" fontId="1" fillId="0" borderId="0" xfId="1" applyNumberFormat="1" applyFill="1" applyAlignment="1">
      <alignment horizontal="center" wrapText="1"/>
    </xf>
    <xf numFmtId="49" fontId="3" fillId="0" borderId="0" xfId="1" applyNumberFormat="1" applyFont="1" applyFill="1" applyAlignment="1">
      <alignment wrapText="1"/>
    </xf>
    <xf numFmtId="49" fontId="1" fillId="0" borderId="0" xfId="1" applyNumberFormat="1" applyFill="1" applyAlignment="1">
      <alignment wrapText="1"/>
    </xf>
    <xf numFmtId="49" fontId="3" fillId="0" borderId="0" xfId="1" applyNumberFormat="1" applyFont="1" applyFill="1" applyAlignment="1">
      <alignment horizontal="center" wrapText="1"/>
    </xf>
    <xf numFmtId="49" fontId="6" fillId="0" borderId="0" xfId="1" applyNumberFormat="1" applyFont="1" applyFill="1" applyAlignment="1">
      <alignment wrapText="1"/>
    </xf>
    <xf numFmtId="49" fontId="1" fillId="0" borderId="0" xfId="1" applyNumberFormat="1" applyFill="1" applyBorder="1" applyAlignment="1">
      <alignment horizontal="center" wrapText="1"/>
    </xf>
    <xf numFmtId="2" fontId="1" fillId="0" borderId="0" xfId="1" applyNumberFormat="1" applyFill="1" applyBorder="1" applyAlignment="1">
      <alignment wrapText="1"/>
    </xf>
    <xf numFmtId="0" fontId="1" fillId="0" borderId="0" xfId="1" applyNumberFormat="1" applyFill="1" applyBorder="1" applyAlignment="1">
      <alignment horizontal="center" wrapText="1"/>
    </xf>
    <xf numFmtId="2" fontId="1" fillId="0" borderId="0" xfId="1" applyNumberFormat="1" applyFill="1" applyBorder="1" applyAlignment="1">
      <alignment horizontal="right" wrapText="1"/>
    </xf>
    <xf numFmtId="2" fontId="1" fillId="0" borderId="0" xfId="1" applyNumberFormat="1" applyFill="1" applyAlignment="1">
      <alignment horizontal="right" wrapText="1"/>
    </xf>
    <xf numFmtId="2" fontId="6" fillId="0" borderId="0" xfId="1" applyNumberFormat="1" applyFont="1" applyFill="1" applyBorder="1" applyAlignment="1">
      <alignment wrapText="1"/>
    </xf>
    <xf numFmtId="49" fontId="8" fillId="0" borderId="0" xfId="1" applyNumberFormat="1" applyFont="1" applyFill="1" applyAlignment="1">
      <alignment vertical="center" wrapText="1"/>
    </xf>
    <xf numFmtId="49" fontId="9" fillId="0" borderId="0" xfId="1" applyNumberFormat="1" applyFont="1" applyFill="1" applyAlignment="1">
      <alignment wrapText="1"/>
    </xf>
    <xf numFmtId="0" fontId="6" fillId="0" borderId="0" xfId="1" applyFont="1" applyFill="1" applyBorder="1" applyAlignment="1" applyProtection="1">
      <alignment vertical="center" wrapText="1"/>
    </xf>
    <xf numFmtId="49" fontId="8" fillId="0" borderId="0" xfId="1" applyNumberFormat="1" applyFont="1" applyFill="1" applyBorder="1" applyAlignment="1">
      <alignment horizontal="center" vertical="center" wrapText="1"/>
    </xf>
    <xf numFmtId="0" fontId="10" fillId="0" borderId="0" xfId="1" applyFont="1" applyFill="1" applyBorder="1" applyAlignment="1">
      <alignment horizontal="left" vertical="top" wrapText="1"/>
    </xf>
    <xf numFmtId="49" fontId="8" fillId="0" borderId="0" xfId="1" applyNumberFormat="1" applyFont="1" applyFill="1" applyBorder="1" applyAlignment="1">
      <alignment vertical="center" wrapText="1"/>
    </xf>
    <xf numFmtId="49" fontId="11" fillId="0" borderId="0" xfId="1" applyNumberFormat="1" applyFont="1" applyFill="1" applyBorder="1" applyAlignment="1">
      <alignment vertical="center" wrapText="1"/>
    </xf>
    <xf numFmtId="0" fontId="12" fillId="0" borderId="0" xfId="1" applyNumberFormat="1" applyFont="1" applyFill="1" applyAlignment="1">
      <alignment wrapText="1"/>
    </xf>
    <xf numFmtId="49" fontId="14" fillId="0" borderId="0" xfId="1" applyNumberFormat="1" applyFont="1" applyFill="1" applyBorder="1" applyAlignment="1">
      <alignment horizontal="center" wrapText="1"/>
    </xf>
    <xf numFmtId="49" fontId="11" fillId="0" borderId="0" xfId="1" applyNumberFormat="1" applyFont="1" applyFill="1" applyAlignment="1">
      <alignment horizontal="center" vertical="center" wrapText="1"/>
    </xf>
    <xf numFmtId="2" fontId="1" fillId="0" borderId="0" xfId="1" applyNumberFormat="1" applyFill="1" applyAlignment="1">
      <alignment wrapText="1"/>
    </xf>
    <xf numFmtId="0" fontId="1" fillId="0" borderId="0" xfId="1" applyNumberFormat="1" applyFill="1" applyAlignment="1">
      <alignment wrapText="1"/>
    </xf>
    <xf numFmtId="49" fontId="1" fillId="0" borderId="0" xfId="1" applyNumberFormat="1" applyFont="1" applyFill="1" applyBorder="1" applyAlignment="1">
      <alignment vertical="center" wrapText="1"/>
    </xf>
    <xf numFmtId="2" fontId="8" fillId="0" borderId="0" xfId="1" applyNumberFormat="1" applyFont="1" applyFill="1" applyBorder="1" applyAlignment="1">
      <alignment horizontal="center" vertical="center" wrapText="1"/>
    </xf>
    <xf numFmtId="0" fontId="13" fillId="0" borderId="0" xfId="1" applyFont="1" applyFill="1" applyBorder="1" applyAlignment="1">
      <alignment vertical="center" wrapText="1"/>
    </xf>
    <xf numFmtId="49" fontId="9" fillId="0" borderId="0" xfId="1" applyNumberFormat="1" applyFont="1" applyFill="1" applyBorder="1" applyAlignment="1">
      <alignment wrapText="1"/>
    </xf>
    <xf numFmtId="49" fontId="15" fillId="0" borderId="0" xfId="1" applyNumberFormat="1" applyFont="1" applyFill="1" applyBorder="1" applyAlignment="1">
      <alignment horizontal="left" vertical="center" wrapText="1"/>
    </xf>
    <xf numFmtId="2" fontId="11" fillId="0" borderId="0" xfId="1" applyNumberFormat="1" applyFont="1" applyFill="1" applyBorder="1" applyAlignment="1">
      <alignment horizontal="center" vertical="center"/>
    </xf>
    <xf numFmtId="49" fontId="16" fillId="0" borderId="0" xfId="1" applyNumberFormat="1" applyFont="1" applyFill="1" applyBorder="1" applyAlignment="1">
      <alignment vertical="center" wrapText="1"/>
    </xf>
    <xf numFmtId="0" fontId="1" fillId="0" borderId="0" xfId="1" applyFont="1" applyFill="1" applyBorder="1" applyAlignment="1">
      <alignment horizontal="center" vertical="center"/>
    </xf>
    <xf numFmtId="2" fontId="1" fillId="0" borderId="0" xfId="2" applyNumberFormat="1" applyFont="1" applyFill="1" applyBorder="1" applyAlignment="1">
      <alignment horizontal="center" vertical="center" wrapText="1"/>
    </xf>
    <xf numFmtId="0" fontId="1" fillId="0" borderId="0" xfId="1" applyFill="1" applyBorder="1" applyAlignment="1">
      <alignment vertical="center"/>
    </xf>
    <xf numFmtId="0" fontId="8" fillId="0" borderId="0" xfId="1" applyFont="1" applyFill="1" applyBorder="1" applyAlignment="1">
      <alignment vertical="center"/>
    </xf>
    <xf numFmtId="0" fontId="1" fillId="0" borderId="0" xfId="1" applyNumberFormat="1" applyFill="1" applyAlignment="1">
      <alignment horizontal="center" wrapText="1"/>
    </xf>
    <xf numFmtId="2" fontId="6" fillId="0" borderId="0" xfId="1" applyNumberFormat="1" applyFont="1" applyFill="1" applyAlignment="1">
      <alignment horizontal="center" wrapText="1"/>
    </xf>
    <xf numFmtId="0" fontId="0" fillId="0" borderId="0" xfId="0" applyFill="1"/>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20" fillId="0" borderId="11" xfId="0" applyFont="1" applyFill="1" applyBorder="1" applyAlignment="1" applyProtection="1"/>
    <xf numFmtId="49" fontId="8" fillId="0" borderId="0" xfId="0" applyNumberFormat="1" applyFont="1" applyFill="1" applyBorder="1" applyAlignment="1">
      <alignmen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49" fontId="11" fillId="0" borderId="0" xfId="0" applyNumberFormat="1" applyFont="1" applyFill="1" applyBorder="1" applyAlignment="1">
      <alignment vertical="center" wrapText="1"/>
    </xf>
    <xf numFmtId="0" fontId="1" fillId="0" borderId="0" xfId="0" applyFont="1" applyFill="1"/>
    <xf numFmtId="0" fontId="11" fillId="0" borderId="0" xfId="0" applyFont="1" applyFill="1"/>
    <xf numFmtId="49" fontId="8" fillId="0" borderId="0" xfId="0" applyNumberFormat="1" applyFont="1" applyFill="1" applyAlignment="1">
      <alignment vertical="center" wrapText="1"/>
    </xf>
    <xf numFmtId="0" fontId="0" fillId="0" borderId="0" xfId="0" applyFill="1" applyBorder="1"/>
    <xf numFmtId="2" fontId="1"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Alignment="1">
      <alignment horizontal="center"/>
    </xf>
    <xf numFmtId="0" fontId="0" fillId="0" borderId="0" xfId="0" applyFill="1" applyAlignment="1">
      <alignment horizontal="left"/>
    </xf>
    <xf numFmtId="0" fontId="3" fillId="0" borderId="0" xfId="0" applyFont="1" applyFill="1" applyAlignment="1"/>
    <xf numFmtId="0" fontId="0" fillId="0" borderId="0" xfId="0" applyNumberFormat="1" applyFill="1"/>
    <xf numFmtId="0" fontId="6" fillId="0" borderId="0" xfId="0" applyFont="1" applyFill="1" applyAlignment="1">
      <alignment vertical="center" wrapText="1"/>
    </xf>
    <xf numFmtId="0" fontId="6" fillId="0" borderId="0" xfId="0" applyFont="1" applyFill="1" applyAlignment="1">
      <alignment vertical="center"/>
    </xf>
    <xf numFmtId="0" fontId="8" fillId="0" borderId="0" xfId="0" applyFont="1" applyFill="1" applyBorder="1" applyAlignment="1">
      <alignment horizontal="left"/>
    </xf>
    <xf numFmtId="0" fontId="8" fillId="0" borderId="0" xfId="0" applyFont="1" applyFill="1" applyBorder="1"/>
    <xf numFmtId="0" fontId="8" fillId="0" borderId="0" xfId="0" applyNumberFormat="1" applyFont="1" applyFill="1" applyBorder="1"/>
    <xf numFmtId="0" fontId="0" fillId="0" borderId="0" xfId="0" applyFill="1" applyAlignment="1">
      <alignment vertical="top" wrapText="1"/>
    </xf>
    <xf numFmtId="0" fontId="21" fillId="0" borderId="0" xfId="0" applyFont="1" applyFill="1" applyBorder="1" applyAlignment="1">
      <alignment vertical="center" wrapText="1"/>
    </xf>
    <xf numFmtId="0" fontId="0" fillId="0" borderId="0" xfId="0" applyFill="1" applyBorder="1" applyAlignment="1">
      <alignment vertical="center"/>
    </xf>
    <xf numFmtId="0" fontId="8" fillId="0" borderId="0" xfId="0" applyFont="1" applyFill="1"/>
    <xf numFmtId="0" fontId="0" fillId="0" borderId="0" xfId="0" applyFill="1" applyAlignment="1">
      <alignment horizontal="left" vertical="top"/>
    </xf>
    <xf numFmtId="49" fontId="0" fillId="0" borderId="0" xfId="0" applyNumberFormat="1" applyFill="1" applyAlignment="1">
      <alignment horizontal="center" wrapText="1"/>
    </xf>
    <xf numFmtId="49" fontId="3" fillId="0" borderId="0" xfId="0" applyNumberFormat="1" applyFont="1" applyFill="1" applyAlignment="1">
      <alignment vertical="center" wrapText="1"/>
    </xf>
    <xf numFmtId="49" fontId="3" fillId="0" borderId="0" xfId="0" applyNumberFormat="1" applyFont="1" applyFill="1" applyBorder="1" applyAlignment="1">
      <alignment vertical="center" wrapText="1"/>
    </xf>
    <xf numFmtId="49" fontId="0" fillId="0" borderId="0" xfId="0" applyNumberFormat="1" applyFill="1" applyAlignment="1">
      <alignment wrapText="1"/>
    </xf>
    <xf numFmtId="49" fontId="3" fillId="0" borderId="0" xfId="0" applyNumberFormat="1" applyFont="1" applyFill="1" applyAlignment="1">
      <alignment horizontal="center" vertical="center" wrapText="1"/>
    </xf>
    <xf numFmtId="49" fontId="3" fillId="0" borderId="0"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wrapText="1"/>
    </xf>
    <xf numFmtId="4" fontId="1" fillId="0" borderId="0" xfId="0" applyNumberFormat="1" applyFont="1" applyFill="1" applyBorder="1" applyAlignment="1">
      <alignment horizontal="center" wrapText="1"/>
    </xf>
    <xf numFmtId="2" fontId="1" fillId="0" borderId="0" xfId="0" applyNumberFormat="1" applyFont="1" applyFill="1" applyBorder="1" applyAlignment="1">
      <alignment horizontal="right" wrapText="1"/>
    </xf>
    <xf numFmtId="49" fontId="6" fillId="0" borderId="0" xfId="0" applyNumberFormat="1" applyFont="1" applyFill="1" applyBorder="1" applyAlignment="1">
      <alignment horizontal="center" wrapText="1"/>
    </xf>
    <xf numFmtId="49" fontId="9" fillId="0" borderId="0" xfId="0" applyNumberFormat="1" applyFont="1" applyFill="1" applyAlignment="1">
      <alignment wrapText="1"/>
    </xf>
    <xf numFmtId="0" fontId="0" fillId="0" borderId="0" xfId="0" applyNumberFormat="1" applyFill="1" applyAlignment="1">
      <alignment wrapText="1"/>
    </xf>
    <xf numFmtId="49" fontId="0" fillId="3" borderId="0" xfId="0" applyNumberFormat="1" applyFill="1" applyAlignment="1">
      <alignment wrapText="1"/>
    </xf>
    <xf numFmtId="49" fontId="1" fillId="0" borderId="0" xfId="0" applyNumberFormat="1" applyFont="1" applyFill="1" applyAlignment="1">
      <alignment wrapText="1"/>
    </xf>
    <xf numFmtId="49" fontId="8" fillId="0" borderId="0" xfId="0" applyNumberFormat="1" applyFont="1" applyFill="1" applyBorder="1" applyAlignment="1">
      <alignment wrapText="1"/>
    </xf>
    <xf numFmtId="0" fontId="0" fillId="0" borderId="0" xfId="0" applyNumberFormat="1" applyFill="1" applyAlignment="1">
      <alignment horizontal="center" wrapText="1"/>
    </xf>
    <xf numFmtId="2" fontId="0" fillId="0" borderId="0" xfId="0" applyNumberFormat="1" applyFill="1" applyAlignment="1">
      <alignment horizontal="right" wrapText="1"/>
    </xf>
    <xf numFmtId="0" fontId="0" fillId="0" borderId="0" xfId="0" applyFill="1" applyAlignment="1">
      <alignment horizontal="center"/>
    </xf>
    <xf numFmtId="49" fontId="3" fillId="0" borderId="0" xfId="3" applyNumberFormat="1" applyFont="1" applyFill="1" applyAlignment="1">
      <alignment wrapText="1"/>
    </xf>
    <xf numFmtId="0" fontId="22" fillId="0" borderId="0" xfId="0" applyFont="1" applyFill="1"/>
    <xf numFmtId="49" fontId="3" fillId="0" borderId="0" xfId="3" applyNumberFormat="1" applyFont="1" applyFill="1" applyAlignment="1">
      <alignment horizontal="center" wrapText="1"/>
    </xf>
    <xf numFmtId="0" fontId="2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xf>
    <xf numFmtId="49" fontId="11"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pplyAlignment="1">
      <alignment horizontal="center"/>
    </xf>
    <xf numFmtId="0" fontId="13" fillId="0" borderId="1" xfId="0" applyFont="1" applyFill="1" applyBorder="1" applyAlignment="1">
      <alignment horizontal="center" vertical="top"/>
    </xf>
    <xf numFmtId="0" fontId="13" fillId="0" borderId="1" xfId="0" applyNumberFormat="1" applyFont="1" applyFill="1" applyBorder="1" applyAlignment="1">
      <alignment vertical="center" wrapText="1"/>
    </xf>
    <xf numFmtId="2" fontId="13" fillId="0" borderId="1" xfId="0" applyNumberFormat="1" applyFont="1" applyFill="1" applyBorder="1" applyAlignment="1">
      <alignment horizontal="center" vertical="center"/>
    </xf>
    <xf numFmtId="0" fontId="13" fillId="0" borderId="5" xfId="0" applyFont="1" applyFill="1" applyBorder="1" applyAlignment="1">
      <alignment horizontal="center" vertical="top"/>
    </xf>
    <xf numFmtId="2" fontId="13" fillId="0" borderId="4"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4" applyFont="1" applyFill="1" applyBorder="1" applyAlignment="1">
      <alignment horizontal="center" vertical="center" wrapText="1"/>
    </xf>
    <xf numFmtId="2" fontId="11" fillId="0" borderId="4" xfId="4"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2" fontId="11" fillId="0" borderId="1" xfId="1" applyNumberFormat="1" applyFont="1" applyFill="1" applyBorder="1" applyAlignment="1">
      <alignment horizontal="center" vertical="center" wrapText="1"/>
    </xf>
    <xf numFmtId="2" fontId="22" fillId="0" borderId="0" xfId="0" applyNumberFormat="1" applyFont="1" applyFill="1"/>
    <xf numFmtId="0" fontId="11" fillId="0" borderId="1" xfId="5" applyFont="1" applyFill="1" applyBorder="1" applyAlignment="1">
      <alignment vertical="center" wrapText="1"/>
    </xf>
    <xf numFmtId="2" fontId="11" fillId="0" borderId="1" xfId="4" applyNumberFormat="1" applyFont="1" applyFill="1" applyBorder="1" applyAlignment="1">
      <alignment horizontal="center" vertical="center" wrapText="1"/>
    </xf>
    <xf numFmtId="0" fontId="11" fillId="0" borderId="1" xfId="4" applyFont="1" applyFill="1" applyBorder="1" applyAlignment="1">
      <alignment horizontal="center" vertical="top" wrapText="1"/>
    </xf>
    <xf numFmtId="0" fontId="11" fillId="0" borderId="1" xfId="0" applyFont="1" applyFill="1" applyBorder="1" applyAlignment="1">
      <alignment horizontal="center"/>
    </xf>
    <xf numFmtId="0" fontId="11" fillId="0" borderId="7" xfId="0" applyFont="1" applyFill="1" applyBorder="1" applyAlignment="1">
      <alignment horizontal="center" vertical="center"/>
    </xf>
    <xf numFmtId="0" fontId="11" fillId="0" borderId="1" xfId="0" applyFont="1" applyFill="1" applyBorder="1" applyAlignment="1">
      <alignment wrapText="1"/>
    </xf>
    <xf numFmtId="2" fontId="11" fillId="0" borderId="1" xfId="0" applyNumberFormat="1" applyFont="1" applyFill="1" applyBorder="1" applyAlignment="1">
      <alignment horizontal="center"/>
    </xf>
    <xf numFmtId="49" fontId="13" fillId="0" borderId="1" xfId="0" applyNumberFormat="1" applyFont="1" applyFill="1" applyBorder="1" applyAlignment="1">
      <alignment vertical="center" wrapText="1"/>
    </xf>
    <xf numFmtId="0" fontId="13" fillId="0" borderId="1" xfId="0" applyFont="1" applyFill="1" applyBorder="1" applyAlignment="1">
      <alignment wrapText="1"/>
    </xf>
    <xf numFmtId="1" fontId="11" fillId="0" borderId="1" xfId="0" applyNumberFormat="1" applyFont="1" applyFill="1" applyBorder="1" applyAlignment="1">
      <alignment horizontal="center"/>
    </xf>
    <xf numFmtId="0" fontId="22" fillId="0" borderId="0" xfId="0" applyFont="1" applyFill="1" applyBorder="1" applyAlignment="1">
      <alignment horizontal="center" vertical="center"/>
    </xf>
    <xf numFmtId="2" fontId="13" fillId="0" borderId="1" xfId="0" applyNumberFormat="1" applyFont="1" applyFill="1" applyBorder="1" applyAlignment="1">
      <alignment horizontal="center" vertical="top"/>
    </xf>
    <xf numFmtId="0" fontId="22" fillId="0" borderId="0" xfId="0" applyFont="1" applyFill="1" applyAlignment="1">
      <alignment horizontal="center"/>
    </xf>
    <xf numFmtId="49" fontId="11" fillId="0" borderId="0" xfId="0" applyNumberFormat="1" applyFont="1" applyFill="1" applyBorder="1" applyAlignment="1">
      <alignment horizontal="center" wrapText="1"/>
    </xf>
    <xf numFmtId="0" fontId="11" fillId="0" borderId="0" xfId="0" applyNumberFormat="1" applyFont="1" applyFill="1" applyBorder="1" applyAlignment="1">
      <alignment horizontal="center" vertical="center" wrapText="1"/>
    </xf>
    <xf numFmtId="49" fontId="24" fillId="0" borderId="0" xfId="3" applyNumberFormat="1" applyFont="1" applyFill="1" applyBorder="1" applyAlignment="1">
      <alignment wrapText="1"/>
    </xf>
    <xf numFmtId="49" fontId="24" fillId="0" borderId="0" xfId="3" applyNumberFormat="1" applyFont="1" applyFill="1" applyAlignment="1">
      <alignment wrapText="1"/>
    </xf>
    <xf numFmtId="49" fontId="1" fillId="0" borderId="0" xfId="3" applyNumberFormat="1" applyFill="1" applyAlignment="1">
      <alignment wrapText="1"/>
    </xf>
    <xf numFmtId="49" fontId="24" fillId="0" borderId="0" xfId="3" applyNumberFormat="1" applyFont="1" applyFill="1" applyAlignment="1">
      <alignment horizontal="center" wrapText="1"/>
    </xf>
    <xf numFmtId="49" fontId="24" fillId="0" borderId="0" xfId="3" applyNumberFormat="1" applyFont="1" applyFill="1" applyBorder="1" applyAlignment="1">
      <alignment horizontal="center" wrapText="1"/>
    </xf>
    <xf numFmtId="49" fontId="6" fillId="0" borderId="0" xfId="3" applyNumberFormat="1" applyFont="1" applyFill="1" applyAlignment="1">
      <alignment horizontal="center" vertical="center" wrapText="1"/>
    </xf>
    <xf numFmtId="2" fontId="6" fillId="0" borderId="0" xfId="0" applyNumberFormat="1" applyFont="1" applyFill="1" applyBorder="1" applyAlignment="1">
      <alignment vertical="center" wrapText="1"/>
    </xf>
    <xf numFmtId="49" fontId="9" fillId="0" borderId="0" xfId="3" applyNumberFormat="1" applyFont="1" applyFill="1" applyAlignment="1">
      <alignment wrapText="1"/>
    </xf>
    <xf numFmtId="0" fontId="25" fillId="0" borderId="0" xfId="5" applyFont="1" applyFill="1"/>
    <xf numFmtId="0" fontId="11" fillId="0" borderId="1" xfId="3" applyNumberFormat="1" applyFont="1" applyFill="1" applyBorder="1" applyAlignment="1">
      <alignment horizontal="center" vertical="center" wrapText="1"/>
    </xf>
    <xf numFmtId="165" fontId="11" fillId="0" borderId="1" xfId="3" applyNumberFormat="1" applyFont="1" applyFill="1" applyBorder="1" applyAlignment="1">
      <alignment horizontal="center" vertical="center" wrapText="1"/>
    </xf>
    <xf numFmtId="2" fontId="11" fillId="0" borderId="1" xfId="3" applyNumberFormat="1" applyFont="1" applyFill="1" applyBorder="1" applyAlignment="1">
      <alignment horizontal="center" vertical="center" wrapText="1"/>
    </xf>
    <xf numFmtId="0" fontId="11" fillId="0" borderId="1" xfId="3" applyNumberFormat="1" applyFont="1" applyFill="1" applyBorder="1" applyAlignment="1">
      <alignment horizontal="center" vertical="top" wrapText="1"/>
    </xf>
    <xf numFmtId="49" fontId="11" fillId="0" borderId="1" xfId="3" applyNumberFormat="1" applyFont="1" applyFill="1" applyBorder="1" applyAlignment="1">
      <alignment vertical="center" wrapText="1"/>
    </xf>
    <xf numFmtId="49" fontId="11" fillId="0" borderId="1" xfId="3" applyNumberFormat="1" applyFont="1" applyFill="1" applyBorder="1" applyAlignment="1">
      <alignment horizontal="center" vertical="center" wrapText="1"/>
    </xf>
    <xf numFmtId="1" fontId="11" fillId="0" borderId="1" xfId="3" applyNumberFormat="1" applyFont="1" applyFill="1" applyBorder="1" applyAlignment="1">
      <alignment horizontal="center" vertical="center" wrapText="1"/>
    </xf>
    <xf numFmtId="0" fontId="11" fillId="0" borderId="2" xfId="3" applyNumberFormat="1" applyFont="1" applyFill="1" applyBorder="1" applyAlignment="1">
      <alignment vertical="center" wrapText="1"/>
    </xf>
    <xf numFmtId="0" fontId="11" fillId="0" borderId="3" xfId="3" applyNumberFormat="1" applyFont="1" applyFill="1" applyBorder="1" applyAlignment="1">
      <alignment vertical="center" wrapText="1"/>
    </xf>
    <xf numFmtId="0" fontId="11" fillId="0" borderId="4" xfId="3" applyNumberFormat="1" applyFont="1" applyFill="1" applyBorder="1" applyAlignment="1">
      <alignment vertical="center" wrapText="1"/>
    </xf>
    <xf numFmtId="0" fontId="26" fillId="0" borderId="0" xfId="5" applyFont="1" applyFill="1" applyAlignment="1">
      <alignment horizontal="right"/>
    </xf>
    <xf numFmtId="0" fontId="25" fillId="0" borderId="0" xfId="5" applyFont="1" applyFill="1" applyAlignment="1"/>
    <xf numFmtId="0" fontId="0" fillId="0" borderId="0" xfId="0" applyFill="1" applyAlignment="1"/>
    <xf numFmtId="49" fontId="11" fillId="0" borderId="1" xfId="0" applyNumberFormat="1" applyFont="1" applyFill="1" applyBorder="1" applyAlignment="1">
      <alignment vertical="top" wrapText="1"/>
    </xf>
    <xf numFmtId="49" fontId="11" fillId="0" borderId="1" xfId="3" applyNumberFormat="1" applyFont="1" applyFill="1" applyBorder="1" applyAlignment="1">
      <alignment horizontal="center" vertical="top" wrapText="1"/>
    </xf>
    <xf numFmtId="1" fontId="11" fillId="0" borderId="1" xfId="3" applyNumberFormat="1" applyFont="1" applyFill="1" applyBorder="1" applyAlignment="1">
      <alignment horizontal="center" vertical="top" wrapText="1"/>
    </xf>
    <xf numFmtId="2" fontId="11" fillId="0" borderId="1" xfId="3" applyNumberFormat="1" applyFont="1" applyFill="1" applyBorder="1" applyAlignment="1">
      <alignment horizontal="center" vertical="top" wrapText="1"/>
    </xf>
    <xf numFmtId="49" fontId="13" fillId="0" borderId="1" xfId="3" applyNumberFormat="1" applyFont="1" applyFill="1" applyBorder="1" applyAlignment="1">
      <alignment vertical="top" wrapText="1"/>
    </xf>
    <xf numFmtId="49" fontId="9" fillId="0" borderId="0" xfId="3" applyNumberFormat="1" applyFont="1" applyFill="1" applyAlignment="1">
      <alignment vertical="top" wrapText="1"/>
    </xf>
    <xf numFmtId="0" fontId="11" fillId="0" borderId="1" xfId="3" applyNumberFormat="1" applyFont="1" applyFill="1" applyBorder="1" applyAlignment="1">
      <alignment vertical="center" wrapText="1"/>
    </xf>
    <xf numFmtId="0" fontId="13" fillId="0" borderId="1" xfId="3" applyNumberFormat="1" applyFont="1" applyFill="1" applyBorder="1" applyAlignment="1">
      <alignment horizontal="center" vertical="center" wrapText="1"/>
    </xf>
    <xf numFmtId="0" fontId="13" fillId="0" borderId="1" xfId="3" applyNumberFormat="1" applyFont="1" applyFill="1" applyBorder="1" applyAlignment="1">
      <alignment vertical="top" wrapText="1"/>
    </xf>
    <xf numFmtId="0" fontId="13" fillId="0" borderId="1" xfId="3" applyNumberFormat="1" applyFont="1" applyFill="1" applyBorder="1" applyAlignment="1">
      <alignment horizontal="center" vertical="top" wrapText="1"/>
    </xf>
    <xf numFmtId="0" fontId="1" fillId="0" borderId="0" xfId="3" applyNumberFormat="1" applyFill="1" applyAlignment="1">
      <alignment wrapText="1"/>
    </xf>
    <xf numFmtId="0" fontId="11" fillId="0" borderId="1" xfId="3" applyNumberFormat="1" applyFont="1" applyFill="1" applyBorder="1" applyAlignment="1">
      <alignment vertical="top" wrapText="1"/>
    </xf>
    <xf numFmtId="49" fontId="11" fillId="0" borderId="1" xfId="3" quotePrefix="1" applyNumberFormat="1" applyFont="1" applyFill="1" applyBorder="1" applyAlignment="1">
      <alignment horizontal="center" vertical="top" wrapText="1"/>
    </xf>
    <xf numFmtId="49" fontId="1" fillId="0" borderId="0" xfId="3" applyNumberFormat="1" applyFont="1" applyFill="1" applyAlignment="1">
      <alignment wrapText="1"/>
    </xf>
    <xf numFmtId="0" fontId="1" fillId="0" borderId="0" xfId="1" applyFill="1" applyAlignment="1">
      <alignment horizontal="center"/>
    </xf>
    <xf numFmtId="0" fontId="2" fillId="0" borderId="0" xfId="1" applyFont="1" applyFill="1" applyBorder="1" applyAlignment="1">
      <alignment vertical="top"/>
    </xf>
    <xf numFmtId="0" fontId="1" fillId="0" borderId="0" xfId="1" applyFill="1"/>
    <xf numFmtId="0" fontId="3" fillId="0" borderId="0" xfId="1" applyFont="1" applyFill="1" applyAlignment="1">
      <alignment vertical="top"/>
    </xf>
    <xf numFmtId="0" fontId="3" fillId="0" borderId="0" xfId="1" applyFont="1" applyFill="1" applyBorder="1" applyAlignment="1">
      <alignment horizontal="center" vertical="top"/>
    </xf>
    <xf numFmtId="0" fontId="1" fillId="0" borderId="0" xfId="1" applyFill="1" applyBorder="1"/>
    <xf numFmtId="0" fontId="6" fillId="0" borderId="0" xfId="1" applyFont="1" applyFill="1" applyBorder="1" applyAlignment="1">
      <alignment horizontal="center" vertical="center" wrapText="1"/>
    </xf>
    <xf numFmtId="0" fontId="1" fillId="0" borderId="0" xfId="1" applyFill="1" applyBorder="1" applyAlignment="1">
      <alignment horizontal="center" vertical="top"/>
    </xf>
    <xf numFmtId="0" fontId="11" fillId="0" borderId="5" xfId="1" applyFont="1" applyFill="1" applyBorder="1" applyAlignment="1">
      <alignment horizontal="center" vertical="center" wrapText="1"/>
    </xf>
    <xf numFmtId="0" fontId="11" fillId="0" borderId="1" xfId="1"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 fillId="0" borderId="0" xfId="1" applyFont="1" applyFill="1" applyBorder="1" applyAlignment="1">
      <alignment vertical="center" wrapText="1"/>
    </xf>
    <xf numFmtId="167" fontId="11" fillId="0" borderId="0" xfId="1" applyNumberFormat="1" applyFont="1" applyFill="1" applyBorder="1" applyAlignment="1">
      <alignment horizontal="center" vertical="center"/>
    </xf>
    <xf numFmtId="2" fontId="16" fillId="0" borderId="0" xfId="1" applyNumberFormat="1" applyFont="1" applyFill="1" applyBorder="1" applyAlignment="1">
      <alignment horizontal="center" vertical="center" wrapText="1"/>
    </xf>
    <xf numFmtId="0" fontId="11" fillId="0" borderId="0" xfId="1" applyFont="1" applyFill="1" applyBorder="1" applyAlignment="1">
      <alignment horizontal="center" vertical="center"/>
    </xf>
    <xf numFmtId="0" fontId="13" fillId="0" borderId="0" xfId="1" applyFont="1" applyFill="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6" fillId="0" borderId="0" xfId="0" applyFont="1" applyFill="1" applyAlignment="1">
      <alignment horizontal="center" vertical="center" wrapText="1"/>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0" fillId="0" borderId="0" xfId="0" applyFill="1" applyBorder="1" applyAlignment="1">
      <alignment horizontal="center" vertical="top"/>
    </xf>
    <xf numFmtId="0" fontId="11" fillId="0" borderId="0" xfId="0" applyFont="1" applyFill="1" applyBorder="1" applyAlignment="1">
      <alignment horizontal="center" vertical="center"/>
    </xf>
    <xf numFmtId="0" fontId="2" fillId="0" borderId="0" xfId="1" applyFont="1" applyFill="1" applyBorder="1" applyAlignment="1"/>
    <xf numFmtId="0" fontId="3" fillId="0" borderId="0" xfId="1" applyFont="1" applyFill="1" applyBorder="1" applyAlignment="1"/>
    <xf numFmtId="0" fontId="3" fillId="0" borderId="0" xfId="1" applyFont="1" applyFill="1" applyBorder="1" applyAlignment="1">
      <alignment horizontal="center"/>
    </xf>
    <xf numFmtId="0" fontId="6" fillId="0" borderId="0" xfId="1" applyFont="1" applyFill="1" applyBorder="1" applyAlignment="1">
      <alignment vertical="center" wrapText="1"/>
    </xf>
    <xf numFmtId="0" fontId="4" fillId="0" borderId="0" xfId="1" applyFont="1" applyFill="1" applyBorder="1" applyAlignment="1">
      <alignment vertical="center" wrapText="1"/>
    </xf>
    <xf numFmtId="0" fontId="13" fillId="0" borderId="0"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6" fillId="0" borderId="0" xfId="1" applyFont="1" applyFill="1" applyAlignment="1">
      <alignment horizontal="center"/>
    </xf>
    <xf numFmtId="0" fontId="23" fillId="0" borderId="0" xfId="1" applyFont="1" applyFill="1" applyBorder="1" applyAlignment="1">
      <alignment horizontal="center" vertical="center"/>
    </xf>
    <xf numFmtId="0" fontId="13" fillId="0" borderId="0" xfId="1" applyFont="1" applyFill="1" applyBorder="1" applyAlignment="1">
      <alignment horizontal="center"/>
    </xf>
    <xf numFmtId="0" fontId="27" fillId="0" borderId="0" xfId="1" applyFont="1" applyFill="1" applyBorder="1" applyAlignment="1">
      <alignment horizontal="center" vertical="center" wrapText="1"/>
    </xf>
    <xf numFmtId="2" fontId="13" fillId="0" borderId="11" xfId="1" applyNumberFormat="1" applyFont="1" applyFill="1" applyBorder="1" applyAlignment="1">
      <alignment wrapText="1"/>
    </xf>
    <xf numFmtId="0" fontId="13" fillId="0" borderId="1" xfId="1" applyFont="1" applyFill="1" applyBorder="1" applyAlignment="1">
      <alignment horizontal="center" vertical="center"/>
    </xf>
    <xf numFmtId="0" fontId="13" fillId="0" borderId="1" xfId="1" applyFont="1" applyFill="1" applyBorder="1" applyAlignment="1">
      <alignment horizontal="center"/>
    </xf>
    <xf numFmtId="0" fontId="11" fillId="0" borderId="1" xfId="1" applyFont="1" applyFill="1" applyBorder="1" applyAlignment="1">
      <alignment horizontal="center" vertical="top" wrapText="1"/>
    </xf>
    <xf numFmtId="0" fontId="11" fillId="0" borderId="1" xfId="1" applyFont="1" applyFill="1" applyBorder="1" applyAlignment="1">
      <alignment horizontal="left" vertical="center" wrapText="1"/>
    </xf>
    <xf numFmtId="0" fontId="11" fillId="0" borderId="1" xfId="1" applyNumberFormat="1" applyFont="1" applyFill="1" applyBorder="1" applyAlignment="1">
      <alignment horizontal="center" vertical="center" wrapText="1"/>
    </xf>
    <xf numFmtId="49" fontId="11" fillId="0" borderId="1" xfId="1" applyNumberFormat="1" applyFont="1" applyFill="1" applyBorder="1" applyAlignment="1">
      <alignment vertical="top" wrapText="1"/>
    </xf>
    <xf numFmtId="0" fontId="11" fillId="0" borderId="1" xfId="1" applyNumberFormat="1" applyFont="1" applyFill="1" applyBorder="1" applyAlignment="1">
      <alignment horizontal="center" vertical="top" wrapText="1"/>
    </xf>
    <xf numFmtId="0" fontId="11" fillId="0" borderId="0" xfId="1" applyFont="1" applyFill="1" applyAlignment="1">
      <alignment vertical="center"/>
    </xf>
    <xf numFmtId="0" fontId="11" fillId="0" borderId="5" xfId="1" applyNumberFormat="1" applyFont="1" applyFill="1" applyBorder="1" applyAlignment="1">
      <alignment horizontal="center" vertical="center" wrapText="1"/>
    </xf>
    <xf numFmtId="0" fontId="11" fillId="0" borderId="0" xfId="1" applyFont="1" applyFill="1" applyBorder="1" applyAlignment="1">
      <alignment vertical="center"/>
    </xf>
    <xf numFmtId="0" fontId="11" fillId="0" borderId="1" xfId="1" applyFont="1" applyFill="1" applyBorder="1" applyAlignment="1">
      <alignment horizontal="left" vertical="top" wrapText="1"/>
    </xf>
    <xf numFmtId="0" fontId="1" fillId="0" borderId="0" xfId="1" applyFill="1" applyBorder="1" applyAlignment="1"/>
    <xf numFmtId="0" fontId="1" fillId="0" borderId="0" xfId="1" applyFill="1" applyBorder="1" applyAlignment="1">
      <alignment vertical="center" wrapText="1"/>
    </xf>
    <xf numFmtId="0" fontId="9" fillId="0" borderId="0" xfId="1" applyFont="1" applyFill="1" applyBorder="1" applyAlignment="1">
      <alignment vertical="center"/>
    </xf>
    <xf numFmtId="0" fontId="11" fillId="0" borderId="5" xfId="1" applyNumberFormat="1" applyFont="1" applyFill="1" applyBorder="1" applyAlignment="1">
      <alignment horizontal="center" vertical="top" wrapText="1"/>
    </xf>
    <xf numFmtId="0" fontId="11" fillId="0" borderId="1" xfId="1" applyFont="1" applyFill="1" applyBorder="1" applyAlignment="1">
      <alignment vertical="center" wrapText="1"/>
    </xf>
    <xf numFmtId="0" fontId="11" fillId="0" borderId="7" xfId="1" applyNumberFormat="1" applyFont="1" applyFill="1" applyBorder="1" applyAlignment="1">
      <alignment horizontal="center" vertical="center"/>
    </xf>
    <xf numFmtId="0" fontId="11" fillId="0" borderId="1" xfId="1" applyFont="1" applyFill="1" applyBorder="1" applyAlignment="1">
      <alignment horizontal="center" vertical="center"/>
    </xf>
    <xf numFmtId="0" fontId="11" fillId="0" borderId="1" xfId="1" applyFont="1" applyFill="1" applyBorder="1" applyAlignment="1">
      <alignment vertical="top" wrapText="1"/>
    </xf>
    <xf numFmtId="0" fontId="1" fillId="0" borderId="0" xfId="1" applyFill="1" applyBorder="1" applyAlignment="1">
      <alignment horizontal="center" vertical="center" wrapText="1"/>
    </xf>
    <xf numFmtId="0" fontId="11" fillId="0" borderId="5" xfId="1" applyNumberFormat="1" applyFont="1" applyFill="1" applyBorder="1" applyAlignment="1">
      <alignment vertical="top" wrapText="1"/>
    </xf>
    <xf numFmtId="2" fontId="11" fillId="0" borderId="1" xfId="1" applyNumberFormat="1" applyFont="1" applyFill="1" applyBorder="1" applyAlignment="1">
      <alignment horizontal="center" vertical="top" wrapText="1"/>
    </xf>
    <xf numFmtId="2" fontId="11" fillId="0" borderId="0" xfId="6" applyNumberFormat="1" applyFont="1" applyFill="1" applyBorder="1" applyAlignment="1">
      <alignment horizontal="center" vertical="center"/>
    </xf>
    <xf numFmtId="0" fontId="13" fillId="0" borderId="1" xfId="1" applyFont="1" applyFill="1" applyBorder="1" applyAlignment="1">
      <alignment horizontal="center" vertical="top" wrapText="1"/>
    </xf>
    <xf numFmtId="0" fontId="13" fillId="0" borderId="1" xfId="1" applyNumberFormat="1" applyFont="1" applyFill="1" applyBorder="1" applyAlignment="1">
      <alignment vertical="center" wrapText="1"/>
    </xf>
    <xf numFmtId="0" fontId="13" fillId="0" borderId="1" xfId="1" applyNumberFormat="1" applyFont="1" applyFill="1" applyBorder="1" applyAlignment="1">
      <alignment horizontal="left" vertical="top" wrapText="1"/>
    </xf>
    <xf numFmtId="0" fontId="13" fillId="0" borderId="1" xfId="1" applyFont="1" applyFill="1" applyBorder="1" applyAlignment="1">
      <alignment vertical="top" wrapText="1"/>
    </xf>
    <xf numFmtId="2" fontId="13" fillId="0" borderId="1" xfId="1" applyNumberFormat="1" applyFont="1" applyFill="1" applyBorder="1" applyAlignment="1">
      <alignment horizontal="center" vertical="top" wrapText="1"/>
    </xf>
    <xf numFmtId="0" fontId="11" fillId="0" borderId="0" xfId="1" applyFont="1" applyFill="1" applyBorder="1"/>
    <xf numFmtId="0" fontId="13" fillId="0" borderId="3" xfId="1" applyFont="1" applyFill="1" applyBorder="1" applyAlignment="1">
      <alignment vertical="top" wrapText="1"/>
    </xf>
    <xf numFmtId="0" fontId="13" fillId="0" borderId="3" xfId="1" applyFont="1" applyFill="1" applyBorder="1" applyAlignment="1">
      <alignment horizontal="center" vertical="top" wrapText="1"/>
    </xf>
    <xf numFmtId="49" fontId="11" fillId="0" borderId="1" xfId="1" applyNumberFormat="1" applyFont="1" applyFill="1" applyBorder="1" applyAlignment="1">
      <alignment vertical="center" wrapText="1"/>
    </xf>
    <xf numFmtId="0" fontId="11" fillId="0" borderId="1" xfId="1" applyFont="1" applyFill="1" applyBorder="1" applyAlignment="1"/>
    <xf numFmtId="0" fontId="11" fillId="0" borderId="3" xfId="1" applyFont="1" applyFill="1" applyBorder="1" applyAlignment="1"/>
    <xf numFmtId="0" fontId="11" fillId="0" borderId="3" xfId="1" applyFont="1" applyFill="1" applyBorder="1" applyAlignment="1">
      <alignment horizontal="center"/>
    </xf>
    <xf numFmtId="2" fontId="11" fillId="0" borderId="1" xfId="1" applyNumberFormat="1" applyFont="1" applyFill="1" applyBorder="1" applyAlignment="1">
      <alignment horizontal="center" vertical="center"/>
    </xf>
    <xf numFmtId="10" fontId="11" fillId="0" borderId="1" xfId="1" applyNumberFormat="1" applyFont="1" applyFill="1" applyBorder="1" applyAlignment="1">
      <alignment horizontal="right" vertical="center" wrapText="1"/>
    </xf>
    <xf numFmtId="2" fontId="11" fillId="0" borderId="1" xfId="6" applyNumberFormat="1" applyFont="1" applyFill="1" applyBorder="1" applyAlignment="1">
      <alignment horizontal="center" vertical="center"/>
    </xf>
    <xf numFmtId="0" fontId="11" fillId="0" borderId="1" xfId="1" applyFont="1" applyFill="1" applyBorder="1" applyAlignment="1">
      <alignment horizontal="left" wrapText="1"/>
    </xf>
    <xf numFmtId="0" fontId="11" fillId="0" borderId="1" xfId="1" applyFont="1" applyFill="1" applyBorder="1" applyAlignment="1">
      <alignment horizontal="center" wrapText="1"/>
    </xf>
    <xf numFmtId="2" fontId="11" fillId="0" borderId="1" xfId="1" applyNumberFormat="1" applyFont="1" applyFill="1" applyBorder="1" applyAlignment="1">
      <alignment horizontal="center"/>
    </xf>
    <xf numFmtId="0" fontId="11" fillId="0" borderId="1" xfId="3" applyFont="1" applyFill="1" applyBorder="1" applyAlignment="1">
      <alignment horizontal="center" vertical="center" wrapText="1"/>
    </xf>
    <xf numFmtId="2" fontId="11" fillId="0" borderId="0" xfId="1" applyNumberFormat="1" applyFont="1" applyFill="1" applyBorder="1" applyAlignment="1">
      <alignment horizontal="center" vertical="center" wrapText="1"/>
    </xf>
    <xf numFmtId="0" fontId="1" fillId="0" borderId="0" xfId="1" applyFont="1" applyFill="1" applyBorder="1" applyAlignment="1"/>
    <xf numFmtId="49" fontId="13" fillId="0" borderId="1" xfId="1" applyNumberFormat="1" applyFont="1" applyFill="1" applyBorder="1" applyAlignment="1">
      <alignment vertical="center" wrapText="1"/>
    </xf>
    <xf numFmtId="2" fontId="13" fillId="0" borderId="1" xfId="1" applyNumberFormat="1" applyFont="1" applyFill="1" applyBorder="1" applyAlignment="1">
      <alignment horizontal="center" vertical="center"/>
    </xf>
    <xf numFmtId="0" fontId="11" fillId="0" borderId="0" xfId="1" applyFont="1" applyFill="1" applyBorder="1" applyAlignment="1">
      <alignment vertical="center" wrapText="1"/>
    </xf>
    <xf numFmtId="0" fontId="27" fillId="0" borderId="0" xfId="1" applyFont="1" applyFill="1" applyBorder="1" applyAlignment="1">
      <alignment vertical="center" wrapText="1"/>
    </xf>
    <xf numFmtId="9" fontId="11" fillId="0" borderId="1" xfId="1" applyNumberFormat="1" applyFont="1" applyFill="1" applyBorder="1" applyAlignment="1">
      <alignment horizontal="center" vertical="center" wrapText="1"/>
    </xf>
    <xf numFmtId="0" fontId="11" fillId="0" borderId="0" xfId="1" applyFont="1" applyFill="1"/>
    <xf numFmtId="0" fontId="31" fillId="0" borderId="0" xfId="1" applyFont="1" applyFill="1"/>
    <xf numFmtId="2" fontId="1" fillId="0" borderId="0" xfId="1" applyNumberFormat="1" applyFill="1"/>
    <xf numFmtId="0" fontId="13" fillId="0" borderId="0" xfId="1" applyFont="1" applyFill="1" applyBorder="1" applyAlignment="1"/>
    <xf numFmtId="0" fontId="9" fillId="0" borderId="0" xfId="1" applyFont="1" applyFill="1"/>
    <xf numFmtId="0" fontId="6" fillId="0" borderId="0" xfId="1" applyFont="1" applyFill="1" applyBorder="1" applyAlignment="1"/>
    <xf numFmtId="0" fontId="6" fillId="0" borderId="0" xfId="1" applyFont="1" applyFill="1" applyBorder="1" applyAlignment="1">
      <alignment horizontal="center"/>
    </xf>
    <xf numFmtId="0" fontId="8" fillId="0" borderId="0" xfId="1" applyFont="1" applyFill="1" applyBorder="1" applyAlignment="1">
      <alignment horizontal="center" vertical="top" wrapText="1"/>
    </xf>
    <xf numFmtId="0" fontId="8" fillId="0" borderId="0" xfId="1" applyFont="1" applyFill="1" applyBorder="1" applyAlignment="1">
      <alignment horizontal="center" vertical="center" wrapText="1"/>
    </xf>
    <xf numFmtId="0" fontId="8" fillId="0" borderId="0" xfId="1" quotePrefix="1" applyFont="1" applyFill="1" applyBorder="1" applyAlignment="1">
      <alignment horizontal="center" vertical="center" wrapText="1"/>
    </xf>
    <xf numFmtId="0" fontId="8" fillId="0" borderId="0" xfId="1" applyFont="1" applyFill="1" applyBorder="1" applyAlignment="1">
      <alignment vertical="center" wrapText="1"/>
    </xf>
    <xf numFmtId="0" fontId="8" fillId="0" borderId="0" xfId="1" applyFont="1" applyFill="1" applyBorder="1" applyAlignment="1">
      <alignment horizontal="center"/>
    </xf>
    <xf numFmtId="0" fontId="6" fillId="0" borderId="0" xfId="1" applyFont="1" applyFill="1" applyBorder="1" applyAlignment="1">
      <alignment horizontal="center" vertical="center"/>
    </xf>
    <xf numFmtId="0" fontId="8" fillId="0" borderId="0" xfId="1" applyFont="1" applyFill="1" applyBorder="1"/>
    <xf numFmtId="0" fontId="2" fillId="0" borderId="0" xfId="1" applyFont="1" applyFill="1" applyBorder="1" applyAlignment="1">
      <alignment horizontal="left"/>
    </xf>
    <xf numFmtId="0" fontId="23" fillId="4" borderId="0" xfId="1" applyFont="1" applyFill="1" applyBorder="1" applyAlignment="1">
      <alignment horizontal="center"/>
    </xf>
    <xf numFmtId="2" fontId="13" fillId="0" borderId="0" xfId="3" applyNumberFormat="1" applyFont="1" applyFill="1" applyBorder="1" applyAlignment="1">
      <alignment vertical="center" wrapText="1"/>
    </xf>
    <xf numFmtId="2" fontId="13" fillId="0" borderId="0" xfId="1" applyNumberFormat="1" applyFont="1" applyFill="1" applyBorder="1" applyAlignment="1">
      <alignment vertical="center" wrapText="1"/>
    </xf>
    <xf numFmtId="0" fontId="1" fillId="0" borderId="0" xfId="1" applyFill="1" applyAlignment="1">
      <alignment vertical="center" wrapText="1"/>
    </xf>
    <xf numFmtId="0" fontId="1" fillId="0" borderId="0" xfId="1" applyFill="1" applyAlignment="1"/>
    <xf numFmtId="2" fontId="11" fillId="0" borderId="0" xfId="7" applyNumberFormat="1" applyFont="1" applyFill="1" applyBorder="1" applyAlignment="1">
      <alignment horizontal="center" vertical="center"/>
    </xf>
    <xf numFmtId="2" fontId="13" fillId="4" borderId="1" xfId="1" applyNumberFormat="1" applyFont="1" applyFill="1" applyBorder="1" applyAlignment="1">
      <alignment horizontal="center" vertical="center"/>
    </xf>
    <xf numFmtId="0" fontId="1" fillId="0" borderId="0" xfId="1" applyFill="1" applyAlignment="1">
      <alignment horizontal="left"/>
    </xf>
    <xf numFmtId="0" fontId="3" fillId="0" borderId="0" xfId="1" applyFont="1" applyFill="1" applyAlignment="1"/>
    <xf numFmtId="0" fontId="1" fillId="0" borderId="0" xfId="1" applyNumberFormat="1" applyFill="1"/>
    <xf numFmtId="0" fontId="6" fillId="0" borderId="0" xfId="1" applyFont="1" applyFill="1" applyAlignment="1">
      <alignment vertical="center" wrapText="1"/>
    </xf>
    <xf numFmtId="49" fontId="11" fillId="4" borderId="1" xfId="1" applyNumberFormat="1" applyFont="1" applyFill="1" applyBorder="1" applyAlignment="1">
      <alignment vertical="center" wrapText="1"/>
    </xf>
    <xf numFmtId="0" fontId="11" fillId="4" borderId="1"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0" fontId="11" fillId="4" borderId="7" xfId="1" applyFont="1" applyFill="1" applyBorder="1" applyAlignment="1">
      <alignment horizontal="center" vertical="center" wrapText="1"/>
    </xf>
    <xf numFmtId="2" fontId="11" fillId="4" borderId="7" xfId="1" applyNumberFormat="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5" xfId="1" applyNumberFormat="1" applyFont="1" applyFill="1" applyBorder="1" applyAlignment="1">
      <alignment horizontal="center" vertical="center" wrapText="1"/>
    </xf>
    <xf numFmtId="2" fontId="11" fillId="4" borderId="1" xfId="1" applyNumberFormat="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1" xfId="1" applyFont="1" applyFill="1" applyBorder="1" applyAlignment="1">
      <alignment horizontal="left" vertical="center" wrapText="1"/>
    </xf>
    <xf numFmtId="0" fontId="11" fillId="4" borderId="1" xfId="1" applyFont="1" applyFill="1" applyBorder="1" applyAlignment="1">
      <alignment vertical="center" wrapText="1"/>
    </xf>
    <xf numFmtId="0" fontId="11" fillId="4" borderId="2" xfId="1" applyFont="1" applyFill="1" applyBorder="1" applyAlignment="1">
      <alignment horizontal="center" vertical="center" wrapText="1"/>
    </xf>
    <xf numFmtId="1" fontId="11" fillId="4" borderId="1" xfId="1" applyNumberFormat="1" applyFont="1" applyFill="1" applyBorder="1" applyAlignment="1">
      <alignment horizontal="center" vertical="center" wrapText="1"/>
    </xf>
    <xf numFmtId="165" fontId="11" fillId="4" borderId="1" xfId="1"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5" xfId="1" applyFont="1" applyFill="1" applyBorder="1" applyAlignment="1">
      <alignment vertical="top" wrapText="1"/>
    </xf>
    <xf numFmtId="1" fontId="11" fillId="4" borderId="5" xfId="1" applyNumberFormat="1" applyFont="1" applyFill="1" applyBorder="1" applyAlignment="1">
      <alignment horizontal="center" vertical="center" wrapText="1"/>
    </xf>
    <xf numFmtId="2" fontId="11" fillId="4" borderId="5" xfId="1" applyNumberFormat="1" applyFont="1" applyFill="1" applyBorder="1" applyAlignment="1">
      <alignment horizontal="center" vertical="center" wrapText="1"/>
    </xf>
    <xf numFmtId="0" fontId="11" fillId="4" borderId="1" xfId="1" applyFont="1" applyFill="1" applyBorder="1" applyAlignment="1">
      <alignment vertical="top" wrapText="1"/>
    </xf>
    <xf numFmtId="0" fontId="11" fillId="4" borderId="1" xfId="1" applyNumberFormat="1" applyFont="1" applyFill="1" applyBorder="1" applyAlignment="1">
      <alignment horizontal="center" vertical="top"/>
    </xf>
    <xf numFmtId="0" fontId="11" fillId="4" borderId="1" xfId="1" applyFont="1" applyFill="1" applyBorder="1" applyAlignment="1">
      <alignment horizontal="center" vertical="top"/>
    </xf>
    <xf numFmtId="2" fontId="11" fillId="4" borderId="5" xfId="1" applyNumberFormat="1" applyFont="1" applyFill="1" applyBorder="1" applyAlignment="1">
      <alignment horizontal="center" vertical="top" wrapText="1"/>
    </xf>
    <xf numFmtId="0" fontId="11" fillId="4" borderId="1" xfId="1" applyFont="1" applyFill="1" applyBorder="1" applyAlignment="1">
      <alignment horizontal="center" vertical="center"/>
    </xf>
    <xf numFmtId="2" fontId="11" fillId="4" borderId="1" xfId="1" applyNumberFormat="1" applyFont="1" applyFill="1" applyBorder="1" applyAlignment="1">
      <alignment horizontal="center" vertical="top" wrapText="1"/>
    </xf>
    <xf numFmtId="2" fontId="11" fillId="4" borderId="1" xfId="1" applyNumberFormat="1" applyFont="1" applyFill="1" applyBorder="1" applyAlignment="1">
      <alignment horizontal="center" vertical="top"/>
    </xf>
    <xf numFmtId="0" fontId="11" fillId="4" borderId="1" xfId="3" applyFont="1" applyFill="1" applyBorder="1" applyAlignment="1">
      <alignment vertical="top" wrapText="1"/>
    </xf>
    <xf numFmtId="0" fontId="11" fillId="4" borderId="1" xfId="1" applyNumberFormat="1" applyFont="1" applyFill="1" applyBorder="1" applyAlignment="1">
      <alignment horizontal="center" vertical="center"/>
    </xf>
    <xf numFmtId="2" fontId="11" fillId="4" borderId="1" xfId="1" applyNumberFormat="1" applyFont="1" applyFill="1" applyBorder="1" applyAlignment="1">
      <alignment horizontal="center" vertical="center"/>
    </xf>
    <xf numFmtId="0" fontId="11" fillId="4" borderId="1" xfId="1" applyNumberFormat="1" applyFont="1" applyFill="1" applyBorder="1" applyAlignment="1">
      <alignment horizontal="center" vertical="top" wrapText="1"/>
    </xf>
    <xf numFmtId="0" fontId="11" fillId="4" borderId="1" xfId="1" applyFont="1" applyFill="1" applyBorder="1" applyAlignment="1">
      <alignment vertical="center"/>
    </xf>
    <xf numFmtId="0" fontId="13" fillId="4" borderId="5" xfId="1" applyFont="1" applyFill="1" applyBorder="1" applyAlignment="1">
      <alignment horizontal="center" vertical="center" wrapText="1"/>
    </xf>
    <xf numFmtId="0" fontId="13" fillId="4" borderId="1" xfId="1" applyNumberFormat="1" applyFont="1" applyFill="1" applyBorder="1" applyAlignment="1">
      <alignment vertical="center" wrapText="1"/>
    </xf>
    <xf numFmtId="0" fontId="13" fillId="4" borderId="5" xfId="1" applyNumberFormat="1" applyFont="1" applyFill="1" applyBorder="1" applyAlignment="1">
      <alignment vertical="center" wrapText="1"/>
    </xf>
    <xf numFmtId="0" fontId="13" fillId="4" borderId="5" xfId="1" applyFont="1" applyFill="1" applyBorder="1" applyAlignment="1">
      <alignment vertical="center" wrapText="1"/>
    </xf>
    <xf numFmtId="2" fontId="13" fillId="4" borderId="5" xfId="1" applyNumberFormat="1" applyFont="1" applyFill="1" applyBorder="1" applyAlignment="1">
      <alignment horizontal="center" vertical="center" wrapText="1"/>
    </xf>
    <xf numFmtId="0" fontId="13" fillId="4" borderId="1" xfId="1" applyFont="1" applyFill="1" applyBorder="1" applyAlignment="1">
      <alignment vertical="center"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1" fillId="4" borderId="3" xfId="1" applyNumberFormat="1" applyFont="1" applyFill="1" applyBorder="1" applyAlignment="1">
      <alignment horizontal="center" vertical="center" wrapText="1"/>
    </xf>
    <xf numFmtId="0" fontId="11" fillId="4" borderId="5" xfId="1" applyFont="1" applyFill="1" applyBorder="1" applyAlignment="1">
      <alignment horizontal="left" vertical="center" wrapText="1"/>
    </xf>
    <xf numFmtId="0" fontId="11" fillId="4" borderId="1" xfId="1" applyNumberFormat="1" applyFont="1" applyFill="1" applyBorder="1" applyAlignment="1">
      <alignment vertical="center" wrapText="1"/>
    </xf>
    <xf numFmtId="0" fontId="11" fillId="4" borderId="5" xfId="1" applyNumberFormat="1" applyFont="1" applyFill="1" applyBorder="1" applyAlignment="1">
      <alignment vertical="center" wrapText="1"/>
    </xf>
    <xf numFmtId="0" fontId="11" fillId="4" borderId="5" xfId="1" applyFont="1" applyFill="1" applyBorder="1" applyAlignment="1">
      <alignment vertical="center" wrapText="1"/>
    </xf>
    <xf numFmtId="2" fontId="11" fillId="4" borderId="5" xfId="1" applyNumberFormat="1" applyFont="1" applyFill="1" applyBorder="1" applyAlignment="1">
      <alignment horizontal="center" vertical="center"/>
    </xf>
    <xf numFmtId="0" fontId="13" fillId="4" borderId="5" xfId="1" applyFont="1" applyFill="1" applyBorder="1" applyAlignment="1">
      <alignment horizontal="center" vertical="top" wrapText="1"/>
    </xf>
    <xf numFmtId="49" fontId="13" fillId="4" borderId="1" xfId="1" applyNumberFormat="1" applyFont="1" applyFill="1" applyBorder="1" applyAlignment="1">
      <alignment vertical="center" wrapText="1"/>
    </xf>
    <xf numFmtId="2" fontId="13" fillId="4" borderId="1" xfId="1" applyNumberFormat="1" applyFont="1" applyFill="1" applyBorder="1" applyAlignment="1">
      <alignment horizontal="center" vertical="center" wrapText="1"/>
    </xf>
    <xf numFmtId="0" fontId="23" fillId="4" borderId="0" xfId="1" applyFont="1" applyFill="1" applyBorder="1" applyAlignment="1">
      <alignment horizontal="center" vertical="center"/>
    </xf>
    <xf numFmtId="0" fontId="28" fillId="0" borderId="0" xfId="1" applyFont="1" applyFill="1" applyBorder="1" applyAlignment="1">
      <alignment horizontal="left" vertical="top" wrapText="1"/>
    </xf>
    <xf numFmtId="0" fontId="19" fillId="0" borderId="0" xfId="6" applyFill="1" applyBorder="1"/>
    <xf numFmtId="0" fontId="2" fillId="0" borderId="0" xfId="6" applyFont="1" applyFill="1" applyBorder="1" applyAlignment="1"/>
    <xf numFmtId="0" fontId="3" fillId="0" borderId="0" xfId="6" applyFont="1" applyFill="1" applyBorder="1" applyAlignment="1"/>
    <xf numFmtId="0" fontId="19" fillId="0" borderId="0" xfId="6" applyFill="1"/>
    <xf numFmtId="0" fontId="3" fillId="0" borderId="0" xfId="6" applyFont="1" applyFill="1" applyBorder="1" applyAlignment="1">
      <alignment horizontal="center"/>
    </xf>
    <xf numFmtId="0" fontId="6" fillId="0" borderId="0" xfId="6" applyFont="1" applyFill="1" applyBorder="1" applyAlignment="1">
      <alignment vertical="center" wrapText="1"/>
    </xf>
    <xf numFmtId="0" fontId="6" fillId="0" borderId="0" xfId="6" applyFont="1" applyFill="1" applyBorder="1" applyAlignment="1">
      <alignment horizontal="center" vertical="center" wrapText="1"/>
    </xf>
    <xf numFmtId="0" fontId="6" fillId="0" borderId="0" xfId="6" applyFont="1" applyFill="1" applyAlignment="1">
      <alignment horizontal="center"/>
    </xf>
    <xf numFmtId="0" fontId="23" fillId="0" borderId="0" xfId="6" applyFont="1" applyFill="1" applyBorder="1" applyAlignment="1">
      <alignment horizontal="center"/>
    </xf>
    <xf numFmtId="0" fontId="13" fillId="0" borderId="0" xfId="6" applyFont="1" applyFill="1" applyBorder="1" applyAlignment="1">
      <alignment horizontal="center"/>
    </xf>
    <xf numFmtId="2" fontId="13" fillId="0" borderId="11" xfId="6" applyNumberFormat="1" applyFont="1" applyFill="1" applyBorder="1" applyAlignment="1">
      <alignment wrapText="1"/>
    </xf>
    <xf numFmtId="0" fontId="13" fillId="0" borderId="1" xfId="6" applyFont="1" applyFill="1" applyBorder="1" applyAlignment="1">
      <alignment horizontal="center" vertical="center" wrapText="1"/>
    </xf>
    <xf numFmtId="0" fontId="13" fillId="0" borderId="1" xfId="6" applyFont="1" applyFill="1" applyBorder="1" applyAlignment="1">
      <alignment horizontal="center" vertical="center"/>
    </xf>
    <xf numFmtId="0" fontId="13" fillId="0" borderId="1" xfId="6" applyFont="1" applyFill="1" applyBorder="1" applyAlignment="1">
      <alignment horizontal="center"/>
    </xf>
    <xf numFmtId="0" fontId="11" fillId="0" borderId="1" xfId="6" applyFont="1" applyFill="1" applyBorder="1" applyAlignment="1">
      <alignment horizontal="center" vertical="center" wrapText="1"/>
    </xf>
    <xf numFmtId="49" fontId="11" fillId="0" borderId="1" xfId="6" applyNumberFormat="1" applyFont="1" applyFill="1" applyBorder="1" applyAlignment="1">
      <alignment vertical="top" wrapText="1"/>
    </xf>
    <xf numFmtId="0" fontId="11" fillId="0" borderId="1" xfId="6" applyNumberFormat="1" applyFont="1" applyFill="1" applyBorder="1" applyAlignment="1">
      <alignment horizontal="center" vertical="center" wrapText="1"/>
    </xf>
    <xf numFmtId="2" fontId="11" fillId="0" borderId="1" xfId="6" applyNumberFormat="1" applyFont="1" applyFill="1" applyBorder="1" applyAlignment="1">
      <alignment horizontal="center" vertical="center" wrapText="1"/>
    </xf>
    <xf numFmtId="0" fontId="11" fillId="0" borderId="1" xfId="6" applyFont="1" applyFill="1" applyBorder="1" applyAlignment="1">
      <alignment horizontal="left" vertical="top" wrapText="1"/>
    </xf>
    <xf numFmtId="0" fontId="33" fillId="0" borderId="0" xfId="6" applyFont="1" applyFill="1" applyAlignment="1">
      <alignment vertical="center"/>
    </xf>
    <xf numFmtId="0" fontId="34" fillId="0" borderId="0" xfId="6" applyFont="1" applyFill="1" applyAlignment="1">
      <alignment horizontal="center" vertical="center"/>
    </xf>
    <xf numFmtId="0" fontId="11" fillId="0" borderId="1" xfId="6" applyFont="1" applyFill="1" applyBorder="1" applyAlignment="1">
      <alignment horizontal="left" vertical="center" wrapText="1"/>
    </xf>
    <xf numFmtId="0" fontId="11" fillId="0" borderId="5" xfId="6" applyNumberFormat="1" applyFont="1" applyFill="1" applyBorder="1" applyAlignment="1">
      <alignment horizontal="center" vertical="center" wrapText="1"/>
    </xf>
    <xf numFmtId="0" fontId="19" fillId="0" borderId="0" xfId="6" applyFill="1" applyAlignment="1">
      <alignment horizontal="center"/>
    </xf>
    <xf numFmtId="0" fontId="11" fillId="0" borderId="5" xfId="6" applyFont="1" applyFill="1" applyBorder="1" applyAlignment="1">
      <alignment horizontal="center" vertical="center" wrapText="1"/>
    </xf>
    <xf numFmtId="0" fontId="11" fillId="0" borderId="1" xfId="6" applyFont="1" applyFill="1" applyBorder="1" applyAlignment="1">
      <alignment vertical="center" wrapText="1"/>
    </xf>
    <xf numFmtId="0" fontId="11" fillId="0" borderId="1" xfId="6" applyFont="1" applyFill="1" applyBorder="1" applyAlignment="1">
      <alignment vertical="top" wrapText="1"/>
    </xf>
    <xf numFmtId="0" fontId="11" fillId="0" borderId="7" xfId="6" applyNumberFormat="1" applyFont="1" applyFill="1" applyBorder="1" applyAlignment="1">
      <alignment horizontal="center" vertical="center"/>
    </xf>
    <xf numFmtId="0" fontId="11" fillId="0" borderId="1" xfId="6" applyFont="1" applyFill="1" applyBorder="1" applyAlignment="1">
      <alignment horizontal="center" vertical="center"/>
    </xf>
    <xf numFmtId="0" fontId="11" fillId="0" borderId="1" xfId="6" applyFont="1" applyFill="1" applyBorder="1" applyAlignment="1">
      <alignment horizontal="center" vertical="top" wrapText="1"/>
    </xf>
    <xf numFmtId="0" fontId="13" fillId="0" borderId="1" xfId="6" applyNumberFormat="1" applyFont="1" applyFill="1" applyBorder="1" applyAlignment="1">
      <alignment horizontal="left" vertical="top" wrapText="1"/>
    </xf>
    <xf numFmtId="0" fontId="13" fillId="0" borderId="1" xfId="6" applyFont="1" applyFill="1" applyBorder="1" applyAlignment="1">
      <alignment vertical="top" wrapText="1"/>
    </xf>
    <xf numFmtId="0" fontId="13" fillId="0" borderId="1" xfId="6" applyFont="1" applyFill="1" applyBorder="1" applyAlignment="1">
      <alignment horizontal="center" vertical="top" wrapText="1"/>
    </xf>
    <xf numFmtId="2" fontId="13" fillId="0" borderId="1" xfId="6" applyNumberFormat="1" applyFont="1" applyFill="1" applyBorder="1" applyAlignment="1">
      <alignment horizontal="center" vertical="top" wrapText="1"/>
    </xf>
    <xf numFmtId="0" fontId="13" fillId="0" borderId="3" xfId="6" applyFont="1" applyFill="1" applyBorder="1" applyAlignment="1">
      <alignment vertical="top" wrapText="1"/>
    </xf>
    <xf numFmtId="0" fontId="13" fillId="0" borderId="3" xfId="6" applyFont="1" applyFill="1" applyBorder="1" applyAlignment="1">
      <alignment horizontal="center" vertical="top" wrapText="1"/>
    </xf>
    <xf numFmtId="0" fontId="11" fillId="0" borderId="1" xfId="6" applyFont="1" applyFill="1" applyBorder="1" applyAlignment="1"/>
    <xf numFmtId="0" fontId="11" fillId="0" borderId="3" xfId="6" applyFont="1" applyFill="1" applyBorder="1" applyAlignment="1"/>
    <xf numFmtId="0" fontId="11" fillId="0" borderId="3" xfId="6" applyFont="1" applyFill="1" applyBorder="1" applyAlignment="1">
      <alignment horizontal="center"/>
    </xf>
    <xf numFmtId="10" fontId="11" fillId="0" borderId="1" xfId="6" applyNumberFormat="1" applyFont="1" applyFill="1" applyBorder="1" applyAlignment="1">
      <alignment horizontal="right" vertical="center" wrapText="1"/>
    </xf>
    <xf numFmtId="2" fontId="13" fillId="0" borderId="1" xfId="6" applyNumberFormat="1" applyFont="1" applyFill="1" applyBorder="1" applyAlignment="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center" wrapText="1"/>
    </xf>
    <xf numFmtId="2" fontId="19" fillId="0" borderId="0" xfId="6" applyNumberFormat="1" applyFill="1"/>
    <xf numFmtId="0" fontId="35" fillId="0" borderId="0" xfId="6" applyFont="1" applyFill="1"/>
    <xf numFmtId="0" fontId="11" fillId="0" borderId="0" xfId="6" applyFont="1" applyFill="1"/>
    <xf numFmtId="0" fontId="11" fillId="0" borderId="0" xfId="6" applyFont="1" applyFill="1" applyBorder="1" applyAlignment="1">
      <alignment horizontal="center" vertical="center" wrapText="1"/>
    </xf>
    <xf numFmtId="0" fontId="11" fillId="0" borderId="0" xfId="6" applyFont="1" applyFill="1" applyBorder="1" applyAlignment="1">
      <alignment vertical="center" wrapText="1"/>
    </xf>
    <xf numFmtId="0" fontId="11" fillId="0" borderId="0" xfId="6" applyFont="1" applyFill="1" applyBorder="1" applyAlignment="1">
      <alignment horizontal="center" vertical="top" wrapText="1"/>
    </xf>
    <xf numFmtId="2" fontId="11" fillId="0" borderId="0" xfId="6" applyNumberFormat="1" applyFont="1" applyFill="1" applyBorder="1" applyAlignment="1">
      <alignment horizontal="left" vertical="center" wrapText="1"/>
    </xf>
    <xf numFmtId="2" fontId="13" fillId="0" borderId="0" xfId="6" applyNumberFormat="1" applyFont="1" applyFill="1" applyAlignment="1">
      <alignment horizontal="center"/>
    </xf>
    <xf numFmtId="0" fontId="0" fillId="6" borderId="0" xfId="0" applyFill="1"/>
    <xf numFmtId="0" fontId="10" fillId="5" borderId="1" xfId="3" applyFont="1" applyFill="1" applyBorder="1" applyAlignment="1">
      <alignment horizontal="left" vertical="top" wrapText="1"/>
    </xf>
    <xf numFmtId="2" fontId="10" fillId="5" borderId="5" xfId="3" applyNumberFormat="1" applyFont="1" applyFill="1" applyBorder="1" applyAlignment="1">
      <alignment horizontal="center" vertical="top" wrapText="1"/>
    </xf>
    <xf numFmtId="0" fontId="10" fillId="5" borderId="1" xfId="8" applyFont="1" applyFill="1" applyBorder="1" applyAlignment="1">
      <alignment vertical="top" wrapText="1"/>
    </xf>
    <xf numFmtId="0" fontId="10" fillId="5" borderId="1" xfId="3" applyFont="1" applyFill="1" applyBorder="1" applyAlignment="1">
      <alignment horizontal="center" vertical="top"/>
    </xf>
    <xf numFmtId="0" fontId="10" fillId="5" borderId="1" xfId="3" applyFont="1" applyFill="1" applyBorder="1" applyAlignment="1">
      <alignment horizontal="center" vertical="top" wrapText="1"/>
    </xf>
    <xf numFmtId="0" fontId="10" fillId="5" borderId="1" xfId="3" applyFont="1" applyFill="1" applyBorder="1" applyAlignment="1">
      <alignment vertical="top" wrapText="1"/>
    </xf>
    <xf numFmtId="0" fontId="10" fillId="5" borderId="7" xfId="3" applyFont="1" applyFill="1" applyBorder="1" applyAlignment="1">
      <alignment horizontal="center" vertical="top" wrapText="1"/>
    </xf>
    <xf numFmtId="0" fontId="10" fillId="5" borderId="5" xfId="3" applyFont="1" applyFill="1" applyBorder="1" applyAlignment="1">
      <alignment horizontal="center" vertical="top" wrapText="1"/>
    </xf>
    <xf numFmtId="0" fontId="40" fillId="5" borderId="1" xfId="3" applyFont="1" applyFill="1" applyBorder="1" applyAlignment="1">
      <alignment vertical="top" wrapText="1"/>
    </xf>
    <xf numFmtId="0" fontId="40" fillId="5" borderId="1" xfId="3" applyFont="1" applyFill="1" applyBorder="1" applyAlignment="1">
      <alignment horizontal="center" vertical="top" wrapText="1"/>
    </xf>
    <xf numFmtId="0" fontId="10" fillId="5" borderId="7" xfId="8" applyFont="1" applyFill="1" applyBorder="1" applyAlignment="1">
      <alignment horizontal="center" vertical="top"/>
    </xf>
    <xf numFmtId="0" fontId="10" fillId="5" borderId="1" xfId="8" applyFont="1" applyFill="1" applyBorder="1" applyAlignment="1">
      <alignment horizontal="center" vertical="top"/>
    </xf>
    <xf numFmtId="0" fontId="37" fillId="5" borderId="1" xfId="3" applyFont="1" applyFill="1" applyBorder="1" applyAlignment="1">
      <alignment horizontal="center" vertical="top" wrapText="1"/>
    </xf>
    <xf numFmtId="10" fontId="10" fillId="5" borderId="1" xfId="3" applyNumberFormat="1" applyFont="1" applyFill="1" applyBorder="1" applyAlignment="1">
      <alignment horizontal="center" vertical="top" wrapText="1"/>
    </xf>
    <xf numFmtId="0" fontId="40" fillId="5" borderId="1" xfId="3" applyFont="1" applyFill="1" applyBorder="1" applyAlignment="1">
      <alignment horizontal="left" vertical="top" wrapText="1"/>
    </xf>
    <xf numFmtId="0" fontId="40" fillId="5" borderId="1" xfId="3" applyFont="1" applyFill="1" applyBorder="1" applyAlignment="1">
      <alignment horizontal="center" vertical="top"/>
    </xf>
    <xf numFmtId="0" fontId="10" fillId="5" borderId="1" xfId="3" applyFont="1" applyFill="1" applyBorder="1" applyAlignment="1">
      <alignment vertical="top"/>
    </xf>
    <xf numFmtId="0" fontId="10" fillId="0" borderId="7" xfId="3" applyFont="1" applyFill="1" applyBorder="1" applyAlignment="1">
      <alignment horizontal="center" vertical="top" wrapText="1"/>
    </xf>
    <xf numFmtId="0" fontId="10" fillId="5" borderId="2" xfId="3" applyFont="1" applyFill="1" applyBorder="1" applyAlignment="1">
      <alignment vertical="top" wrapText="1"/>
    </xf>
    <xf numFmtId="0" fontId="21" fillId="5" borderId="1" xfId="3" applyFont="1" applyFill="1" applyBorder="1" applyAlignment="1">
      <alignment vertical="top" wrapText="1"/>
    </xf>
    <xf numFmtId="0" fontId="37" fillId="5" borderId="5" xfId="3" applyFont="1" applyFill="1" applyBorder="1" applyAlignment="1">
      <alignment horizontal="center" vertical="top" wrapText="1"/>
    </xf>
    <xf numFmtId="0" fontId="37" fillId="5" borderId="4" xfId="3" applyFont="1" applyFill="1" applyBorder="1" applyAlignment="1">
      <alignment horizontal="center" vertical="top" wrapText="1"/>
    </xf>
    <xf numFmtId="0" fontId="9" fillId="5" borderId="1" xfId="3" applyFont="1" applyFill="1" applyBorder="1" applyAlignment="1">
      <alignment vertical="top" wrapText="1"/>
    </xf>
    <xf numFmtId="0" fontId="10" fillId="5" borderId="8" xfId="3" applyFont="1" applyFill="1" applyBorder="1" applyAlignment="1">
      <alignment horizontal="left" vertical="top" wrapText="1"/>
    </xf>
    <xf numFmtId="0" fontId="10" fillId="5" borderId="1" xfId="8" applyFont="1" applyFill="1" applyBorder="1" applyAlignment="1">
      <alignment vertical="center" wrapText="1"/>
    </xf>
    <xf numFmtId="0" fontId="48" fillId="5" borderId="1" xfId="3" applyFont="1" applyFill="1" applyBorder="1" applyAlignment="1">
      <alignment horizontal="left" vertical="top" wrapText="1"/>
    </xf>
    <xf numFmtId="0" fontId="37" fillId="5" borderId="7" xfId="3" applyFont="1" applyFill="1" applyBorder="1" applyAlignment="1">
      <alignment horizontal="center" vertical="center"/>
    </xf>
    <xf numFmtId="0" fontId="10" fillId="5" borderId="7" xfId="3" applyFont="1" applyFill="1" applyBorder="1" applyAlignment="1">
      <alignment vertical="center" wrapText="1"/>
    </xf>
    <xf numFmtId="0" fontId="37" fillId="5" borderId="1" xfId="3" applyFont="1" applyFill="1" applyBorder="1" applyAlignment="1">
      <alignment horizontal="center" vertical="center"/>
    </xf>
    <xf numFmtId="0" fontId="10" fillId="5" borderId="1" xfId="3" applyFont="1" applyFill="1" applyBorder="1" applyAlignment="1">
      <alignment vertical="center" wrapText="1"/>
    </xf>
    <xf numFmtId="0" fontId="10" fillId="5" borderId="1" xfId="8" applyFont="1" applyFill="1" applyBorder="1" applyAlignment="1">
      <alignment horizontal="center" vertical="top" wrapText="1"/>
    </xf>
    <xf numFmtId="0" fontId="10" fillId="5" borderId="5" xfId="3" applyFont="1" applyFill="1" applyBorder="1" applyAlignment="1">
      <alignment vertical="top" wrapText="1"/>
    </xf>
    <xf numFmtId="0" fontId="10" fillId="5" borderId="2" xfId="8" applyFont="1" applyFill="1" applyBorder="1" applyAlignment="1">
      <alignment vertical="top" wrapText="1"/>
    </xf>
    <xf numFmtId="0" fontId="40" fillId="5" borderId="2" xfId="9" applyFont="1" applyFill="1" applyBorder="1" applyAlignment="1">
      <alignment vertical="top"/>
    </xf>
    <xf numFmtId="0" fontId="40" fillId="5" borderId="1" xfId="9" applyFont="1" applyFill="1" applyBorder="1" applyAlignment="1">
      <alignment vertical="top"/>
    </xf>
    <xf numFmtId="0" fontId="40" fillId="5" borderId="2" xfId="9" applyFont="1" applyFill="1" applyBorder="1" applyAlignment="1">
      <alignment vertical="top" wrapText="1"/>
    </xf>
    <xf numFmtId="0" fontId="40" fillId="5" borderId="1" xfId="9" applyFont="1" applyFill="1" applyBorder="1" applyAlignment="1">
      <alignment vertical="top" wrapText="1"/>
    </xf>
    <xf numFmtId="164" fontId="0" fillId="5" borderId="0" xfId="10" applyFont="1" applyFill="1"/>
    <xf numFmtId="0" fontId="10" fillId="5" borderId="2" xfId="8" applyFont="1" applyFill="1" applyBorder="1" applyAlignment="1">
      <alignment vertical="top"/>
    </xf>
    <xf numFmtId="0" fontId="10" fillId="5" borderId="1" xfId="8" applyFont="1" applyFill="1" applyBorder="1" applyAlignment="1">
      <alignment vertical="top"/>
    </xf>
    <xf numFmtId="0" fontId="37" fillId="5" borderId="1" xfId="8" applyFont="1" applyFill="1" applyBorder="1" applyAlignment="1">
      <alignment horizontal="center" vertical="top"/>
    </xf>
    <xf numFmtId="0" fontId="40" fillId="5" borderId="1" xfId="8" applyFont="1" applyFill="1" applyBorder="1" applyAlignment="1">
      <alignment vertical="top" wrapText="1"/>
    </xf>
    <xf numFmtId="0" fontId="40" fillId="5" borderId="7" xfId="8" applyFont="1" applyFill="1" applyBorder="1" applyAlignment="1">
      <alignment vertical="top" wrapText="1"/>
    </xf>
    <xf numFmtId="0" fontId="37" fillId="5" borderId="1" xfId="8" applyFont="1" applyFill="1" applyBorder="1" applyAlignment="1">
      <alignment horizontal="center" vertical="top" wrapText="1"/>
    </xf>
    <xf numFmtId="0" fontId="40" fillId="5" borderId="1" xfId="8" applyFont="1" applyFill="1" applyBorder="1" applyAlignment="1">
      <alignment horizontal="center" vertical="top"/>
    </xf>
    <xf numFmtId="0" fontId="10" fillId="5" borderId="4" xfId="8" applyFont="1" applyFill="1" applyBorder="1" applyAlignment="1">
      <alignment vertical="top" wrapText="1"/>
    </xf>
    <xf numFmtId="0" fontId="40" fillId="5" borderId="4" xfId="8" applyFont="1" applyFill="1" applyBorder="1" applyAlignment="1">
      <alignment vertical="top" wrapText="1"/>
    </xf>
    <xf numFmtId="0" fontId="37" fillId="5" borderId="1" xfId="11" applyFont="1" applyFill="1" applyBorder="1" applyAlignment="1">
      <alignment horizontal="center" vertical="top" wrapText="1"/>
    </xf>
    <xf numFmtId="0" fontId="10" fillId="5" borderId="1" xfId="11" applyFont="1" applyFill="1" applyBorder="1" applyAlignment="1">
      <alignment vertical="top" wrapText="1"/>
    </xf>
    <xf numFmtId="0" fontId="10" fillId="5" borderId="1" xfId="11" applyFont="1" applyFill="1" applyBorder="1" applyAlignment="1">
      <alignment horizontal="center" vertical="top" wrapText="1"/>
    </xf>
    <xf numFmtId="2" fontId="10" fillId="5" borderId="1" xfId="11" applyNumberFormat="1" applyFont="1" applyFill="1" applyBorder="1" applyAlignment="1">
      <alignment horizontal="center" vertical="top"/>
    </xf>
    <xf numFmtId="2" fontId="10" fillId="5" borderId="1" xfId="11" applyNumberFormat="1" applyFont="1" applyFill="1" applyBorder="1" applyAlignment="1">
      <alignment vertical="top" wrapText="1"/>
    </xf>
    <xf numFmtId="0" fontId="10" fillId="5" borderId="1" xfId="11" applyFont="1" applyFill="1" applyBorder="1" applyAlignment="1">
      <alignment horizontal="left" vertical="top" wrapText="1"/>
    </xf>
    <xf numFmtId="2" fontId="10" fillId="5" borderId="1" xfId="11" applyNumberFormat="1" applyFont="1" applyFill="1" applyBorder="1" applyAlignment="1">
      <alignment horizontal="left" vertical="top" wrapText="1"/>
    </xf>
    <xf numFmtId="0" fontId="10" fillId="5" borderId="2" xfId="11" applyFont="1" applyFill="1" applyBorder="1" applyAlignment="1">
      <alignment vertical="top" wrapText="1"/>
    </xf>
    <xf numFmtId="0" fontId="51" fillId="5" borderId="1" xfId="12" applyFont="1" applyFill="1" applyBorder="1" applyAlignment="1">
      <alignment vertical="center" wrapText="1"/>
    </xf>
    <xf numFmtId="0" fontId="40" fillId="5" borderId="1" xfId="12" applyFont="1" applyFill="1" applyBorder="1" applyAlignment="1">
      <alignment horizontal="center" vertical="center"/>
    </xf>
    <xf numFmtId="0" fontId="37" fillId="5" borderId="1" xfId="12" applyFont="1" applyFill="1" applyBorder="1" applyAlignment="1">
      <alignment vertical="top" wrapText="1"/>
    </xf>
    <xf numFmtId="0" fontId="37" fillId="5" borderId="1" xfId="12" applyFont="1" applyFill="1" applyBorder="1" applyAlignment="1">
      <alignment horizontal="center" vertical="center" wrapText="1"/>
    </xf>
    <xf numFmtId="0" fontId="37" fillId="5" borderId="1" xfId="12" applyFont="1" applyFill="1" applyBorder="1" applyAlignment="1">
      <alignment vertical="center" wrapText="1"/>
    </xf>
    <xf numFmtId="0" fontId="37" fillId="5" borderId="1" xfId="12" applyFont="1" applyFill="1" applyBorder="1" applyAlignment="1">
      <alignment horizontal="center" vertical="center"/>
    </xf>
    <xf numFmtId="0" fontId="37" fillId="5" borderId="1" xfId="12" applyFont="1" applyFill="1" applyBorder="1" applyAlignment="1">
      <alignment horizontal="left" vertical="center" wrapText="1"/>
    </xf>
    <xf numFmtId="0" fontId="52" fillId="5" borderId="1" xfId="12" applyFont="1" applyFill="1" applyBorder="1" applyAlignment="1">
      <alignment horizontal="center" vertical="center" wrapText="1"/>
    </xf>
    <xf numFmtId="49" fontId="2" fillId="4" borderId="0" xfId="1" applyNumberFormat="1" applyFont="1" applyFill="1" applyAlignment="1">
      <alignment horizontal="center" vertical="center" wrapText="1"/>
    </xf>
    <xf numFmtId="2" fontId="4" fillId="4" borderId="0" xfId="1" applyNumberFormat="1" applyFont="1" applyFill="1" applyBorder="1" applyAlignment="1">
      <alignment horizontal="center" vertical="center" wrapText="1"/>
    </xf>
    <xf numFmtId="0" fontId="11" fillId="4" borderId="1" xfId="3" applyNumberFormat="1" applyFont="1" applyFill="1" applyBorder="1" applyAlignment="1">
      <alignment horizontal="center" vertical="top" wrapText="1"/>
    </xf>
    <xf numFmtId="0" fontId="11" fillId="4" borderId="1" xfId="3" applyNumberFormat="1" applyFont="1" applyFill="1" applyBorder="1" applyAlignment="1">
      <alignment vertical="top" wrapText="1"/>
    </xf>
    <xf numFmtId="49" fontId="11" fillId="4" borderId="1" xfId="3" applyNumberFormat="1" applyFont="1" applyFill="1" applyBorder="1" applyAlignment="1">
      <alignment horizontal="center" vertical="top" wrapText="1"/>
    </xf>
    <xf numFmtId="2" fontId="11" fillId="4" borderId="1" xfId="3" applyNumberFormat="1" applyFont="1" applyFill="1" applyBorder="1" applyAlignment="1">
      <alignment horizontal="center" vertical="center" wrapText="1"/>
    </xf>
    <xf numFmtId="2" fontId="11" fillId="4" borderId="1" xfId="0" applyNumberFormat="1" applyFont="1" applyFill="1" applyBorder="1" applyAlignment="1">
      <alignment horizontal="center" vertical="center"/>
    </xf>
    <xf numFmtId="0" fontId="11" fillId="4" borderId="1" xfId="1" applyFont="1" applyFill="1" applyBorder="1" applyAlignment="1">
      <alignment horizontal="left" wrapText="1"/>
    </xf>
    <xf numFmtId="0" fontId="11" fillId="4" borderId="1" xfId="1" applyFont="1" applyFill="1" applyBorder="1" applyAlignment="1">
      <alignment horizontal="center" wrapText="1"/>
    </xf>
    <xf numFmtId="49" fontId="11" fillId="4" borderId="2" xfId="1" applyNumberFormat="1" applyFont="1" applyFill="1" applyBorder="1" applyAlignment="1">
      <alignment vertical="center" wrapText="1"/>
    </xf>
    <xf numFmtId="0" fontId="11" fillId="4" borderId="7" xfId="1" applyNumberFormat="1" applyFont="1" applyFill="1" applyBorder="1" applyAlignment="1">
      <alignment horizontal="center" vertical="center" wrapText="1"/>
    </xf>
    <xf numFmtId="49" fontId="11" fillId="4" borderId="7" xfId="1" applyNumberFormat="1" applyFont="1" applyFill="1" applyBorder="1" applyAlignment="1">
      <alignment horizontal="center" vertical="center" wrapText="1"/>
    </xf>
    <xf numFmtId="2" fontId="11" fillId="4" borderId="7" xfId="1" applyNumberFormat="1" applyFont="1" applyFill="1" applyBorder="1" applyAlignment="1">
      <alignment horizontal="center" vertical="center"/>
    </xf>
    <xf numFmtId="0" fontId="11" fillId="0" borderId="1" xfId="0" applyFont="1" applyFill="1" applyBorder="1" applyAlignment="1" applyProtection="1">
      <alignment horizontal="left" vertical="center" wrapText="1"/>
    </xf>
    <xf numFmtId="0" fontId="11" fillId="0" borderId="1" xfId="4" applyFont="1" applyFill="1" applyBorder="1" applyAlignment="1">
      <alignment horizontal="left" vertical="top" wrapText="1"/>
    </xf>
    <xf numFmtId="0" fontId="3" fillId="0" borderId="0" xfId="0" applyFont="1" applyFill="1" applyAlignment="1">
      <alignment vertical="top" wrapText="1"/>
    </xf>
    <xf numFmtId="0" fontId="53" fillId="0" borderId="2" xfId="0" applyFont="1" applyFill="1" applyBorder="1" applyAlignment="1">
      <alignment horizontal="center" vertical="center" wrapText="1"/>
    </xf>
    <xf numFmtId="0" fontId="6" fillId="4" borderId="3" xfId="0" applyFont="1" applyFill="1" applyBorder="1" applyAlignment="1">
      <alignment vertical="top" wrapText="1"/>
    </xf>
    <xf numFmtId="0" fontId="6" fillId="0" borderId="14" xfId="0" applyFont="1" applyFill="1" applyBorder="1" applyAlignment="1">
      <alignment vertical="top" wrapText="1"/>
    </xf>
    <xf numFmtId="0" fontId="13" fillId="0" borderId="0"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top"/>
    </xf>
    <xf numFmtId="0" fontId="13" fillId="0" borderId="5" xfId="1" applyFont="1" applyFill="1" applyBorder="1" applyAlignment="1">
      <alignment horizontal="center" vertical="center" wrapText="1"/>
    </xf>
    <xf numFmtId="2" fontId="13" fillId="0" borderId="1" xfId="3"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3" fillId="0" borderId="5"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1" fillId="4" borderId="1" xfId="1" applyFont="1" applyFill="1" applyBorder="1" applyAlignment="1">
      <alignment horizontal="center" vertical="top" wrapText="1"/>
    </xf>
    <xf numFmtId="0" fontId="11" fillId="4" borderId="5" xfId="1" applyFont="1" applyFill="1" applyBorder="1" applyAlignment="1">
      <alignment horizontal="center" vertical="top" wrapText="1"/>
    </xf>
    <xf numFmtId="0" fontId="11" fillId="4" borderId="6" xfId="1" applyFont="1" applyFill="1" applyBorder="1" applyAlignment="1">
      <alignment horizontal="center" vertical="top" wrapText="1"/>
    </xf>
    <xf numFmtId="0" fontId="11" fillId="4" borderId="7" xfId="1" applyFont="1" applyFill="1" applyBorder="1" applyAlignment="1">
      <alignment horizontal="center" vertical="top" wrapText="1"/>
    </xf>
    <xf numFmtId="49" fontId="11" fillId="0" borderId="1" xfId="1" applyNumberFormat="1" applyFont="1" applyFill="1" applyBorder="1" applyAlignment="1">
      <alignment horizontal="center" vertical="center" wrapText="1"/>
    </xf>
    <xf numFmtId="0" fontId="19" fillId="0" borderId="0" xfId="6" applyFont="1" applyFill="1"/>
    <xf numFmtId="0" fontId="11" fillId="0" borderId="0" xfId="1" applyNumberFormat="1" applyFont="1" applyFill="1" applyBorder="1" applyAlignment="1">
      <alignment horizontal="center" vertical="center" wrapText="1"/>
    </xf>
    <xf numFmtId="49" fontId="11" fillId="0" borderId="0" xfId="1"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2" fontId="11" fillId="0" borderId="2" xfId="0" applyNumberFormat="1" applyFont="1" applyFill="1" applyBorder="1" applyAlignment="1">
      <alignment horizontal="center" vertical="center" wrapText="1"/>
    </xf>
    <xf numFmtId="4" fontId="11" fillId="0" borderId="1" xfId="0" applyNumberFormat="1" applyFont="1" applyFill="1" applyBorder="1" applyAlignment="1" applyProtection="1">
      <alignment horizontal="center" vertical="center"/>
    </xf>
    <xf numFmtId="165" fontId="11" fillId="0" borderId="1" xfId="0" applyNumberFormat="1" applyFont="1" applyFill="1" applyBorder="1" applyAlignment="1">
      <alignment horizontal="center" vertical="center" wrapText="1"/>
    </xf>
    <xf numFmtId="4" fontId="11" fillId="0" borderId="2" xfId="0" applyNumberFormat="1" applyFont="1" applyFill="1" applyBorder="1" applyAlignment="1" applyProtection="1">
      <alignment horizontal="center" vertical="center"/>
    </xf>
    <xf numFmtId="0" fontId="11" fillId="0" borderId="5"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top"/>
    </xf>
    <xf numFmtId="0" fontId="11" fillId="0" borderId="1" xfId="0" applyNumberFormat="1" applyFont="1" applyFill="1" applyBorder="1" applyAlignment="1">
      <alignment horizontal="center" vertical="top" wrapText="1"/>
    </xf>
    <xf numFmtId="2" fontId="11" fillId="0" borderId="2" xfId="0" applyNumberFormat="1" applyFont="1" applyFill="1" applyBorder="1" applyAlignment="1">
      <alignment horizontal="center" vertical="top" wrapText="1"/>
    </xf>
    <xf numFmtId="2" fontId="11" fillId="0" borderId="1" xfId="0" applyNumberFormat="1" applyFont="1" applyFill="1" applyBorder="1" applyAlignment="1">
      <alignment horizontal="center" vertical="top" wrapText="1"/>
    </xf>
    <xf numFmtId="0" fontId="11" fillId="0" borderId="2" xfId="0" applyFont="1" applyFill="1" applyBorder="1" applyAlignment="1" applyProtection="1">
      <alignment horizontal="center" vertical="center" wrapText="1"/>
    </xf>
    <xf numFmtId="165" fontId="11" fillId="0" borderId="1" xfId="0" applyNumberFormat="1" applyFont="1" applyFill="1" applyBorder="1" applyAlignment="1" applyProtection="1">
      <alignment horizontal="center" vertical="center" wrapText="1"/>
    </xf>
    <xf numFmtId="2" fontId="11" fillId="0" borderId="2" xfId="0" applyNumberFormat="1" applyFont="1" applyFill="1" applyBorder="1" applyAlignment="1" applyProtection="1">
      <alignment horizontal="center" vertical="center" wrapText="1"/>
    </xf>
    <xf numFmtId="2" fontId="11" fillId="0" borderId="1" xfId="0" applyNumberFormat="1" applyFont="1" applyFill="1" applyBorder="1" applyAlignment="1" applyProtection="1">
      <alignment horizontal="center" vertical="center" wrapText="1"/>
    </xf>
    <xf numFmtId="1" fontId="11" fillId="0" borderId="2" xfId="0" applyNumberFormat="1" applyFont="1" applyFill="1" applyBorder="1" applyAlignment="1" applyProtection="1">
      <alignment vertical="center" wrapText="1"/>
    </xf>
    <xf numFmtId="0" fontId="11" fillId="0" borderId="7"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2" fontId="11" fillId="0" borderId="3" xfId="0" applyNumberFormat="1" applyFont="1" applyFill="1" applyBorder="1" applyAlignment="1" applyProtection="1">
      <alignment horizontal="center" vertical="center"/>
    </xf>
    <xf numFmtId="2" fontId="11" fillId="0" borderId="1" xfId="0" applyNumberFormat="1" applyFont="1" applyFill="1" applyBorder="1" applyAlignment="1" applyProtection="1">
      <alignment horizontal="center" vertical="center"/>
    </xf>
    <xf numFmtId="1" fontId="11" fillId="0" borderId="3" xfId="0" applyNumberFormat="1" applyFont="1" applyFill="1" applyBorder="1" applyAlignment="1" applyProtection="1">
      <alignment vertical="center"/>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2" fontId="13"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1" fillId="0" borderId="2" xfId="0" applyFont="1" applyFill="1" applyBorder="1" applyAlignment="1" applyProtection="1">
      <alignment vertical="center"/>
    </xf>
    <xf numFmtId="0" fontId="11" fillId="0" borderId="3" xfId="0" applyFont="1" applyFill="1" applyBorder="1" applyAlignment="1" applyProtection="1">
      <alignment horizontal="center" vertical="center"/>
    </xf>
    <xf numFmtId="2" fontId="11" fillId="0" borderId="2" xfId="0" applyNumberFormat="1" applyFont="1" applyFill="1" applyBorder="1" applyAlignment="1" applyProtection="1">
      <alignment horizontal="center" vertical="center"/>
    </xf>
    <xf numFmtId="0" fontId="11" fillId="0" borderId="5" xfId="0" applyFont="1" applyFill="1" applyBorder="1" applyAlignment="1">
      <alignment horizontal="left" vertical="center" wrapText="1"/>
    </xf>
    <xf numFmtId="2" fontId="11" fillId="0" borderId="0"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0" fontId="13" fillId="4" borderId="1" xfId="0" applyFont="1" applyFill="1" applyBorder="1" applyAlignment="1" applyProtection="1">
      <alignment horizontal="center" vertical="center"/>
    </xf>
    <xf numFmtId="0" fontId="11" fillId="0" borderId="1" xfId="0" applyFont="1" applyFill="1" applyBorder="1" applyAlignment="1" applyProtection="1">
      <alignment horizontal="left"/>
    </xf>
    <xf numFmtId="0" fontId="11" fillId="0" borderId="1" xfId="0" applyFont="1" applyFill="1" applyBorder="1"/>
    <xf numFmtId="2" fontId="13" fillId="0" borderId="2"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wrapText="1"/>
    </xf>
    <xf numFmtId="49" fontId="0" fillId="0" borderId="1" xfId="0" applyNumberFormat="1" applyFont="1" applyFill="1" applyBorder="1" applyAlignment="1">
      <alignment wrapText="1"/>
    </xf>
    <xf numFmtId="2" fontId="33" fillId="0"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0" fontId="11" fillId="0" borderId="2" xfId="0" applyNumberFormat="1" applyFont="1" applyFill="1" applyBorder="1" applyAlignment="1">
      <alignment vertical="center" wrapText="1"/>
    </xf>
    <xf numFmtId="0" fontId="11" fillId="0" borderId="3" xfId="0" applyNumberFormat="1" applyFont="1" applyFill="1" applyBorder="1" applyAlignment="1">
      <alignment vertical="center" wrapText="1"/>
    </xf>
    <xf numFmtId="0" fontId="11" fillId="0" borderId="4" xfId="0" applyNumberFormat="1" applyFont="1" applyFill="1" applyBorder="1" applyAlignment="1">
      <alignment vertical="center" wrapText="1"/>
    </xf>
    <xf numFmtId="49" fontId="11" fillId="0" borderId="1" xfId="0" applyNumberFormat="1" applyFont="1" applyFill="1" applyBorder="1" applyAlignment="1">
      <alignment horizontal="center" vertical="top" wrapText="1"/>
    </xf>
    <xf numFmtId="1" fontId="11" fillId="0" borderId="1" xfId="0" applyNumberFormat="1" applyFont="1" applyFill="1" applyBorder="1" applyAlignment="1">
      <alignment horizontal="center" vertical="top" wrapText="1"/>
    </xf>
    <xf numFmtId="1" fontId="33" fillId="0" borderId="1" xfId="0" applyNumberFormat="1" applyFont="1" applyFill="1" applyBorder="1" applyAlignment="1">
      <alignment horizontal="center" vertical="top" wrapText="1"/>
    </xf>
    <xf numFmtId="2" fontId="33" fillId="0" borderId="1" xfId="0" applyNumberFormat="1" applyFont="1" applyFill="1" applyBorder="1" applyAlignment="1">
      <alignment horizontal="center" vertical="top" wrapText="1"/>
    </xf>
    <xf numFmtId="165" fontId="33" fillId="0" borderId="1" xfId="0" applyNumberFormat="1" applyFont="1" applyFill="1" applyBorder="1" applyAlignment="1">
      <alignment horizontal="center" vertical="center" wrapText="1"/>
    </xf>
    <xf numFmtId="2" fontId="11" fillId="0" borderId="5"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top" wrapText="1"/>
    </xf>
    <xf numFmtId="0" fontId="13" fillId="0" borderId="2" xfId="0" applyNumberFormat="1" applyFont="1" applyFill="1" applyBorder="1" applyAlignment="1">
      <alignment horizontal="center" vertical="top" wrapText="1"/>
    </xf>
    <xf numFmtId="0" fontId="11" fillId="0" borderId="3" xfId="0" applyNumberFormat="1" applyFont="1" applyFill="1" applyBorder="1" applyAlignment="1">
      <alignment horizontal="center" vertical="center" wrapText="1"/>
    </xf>
    <xf numFmtId="0" fontId="11" fillId="0" borderId="2" xfId="0" applyNumberFormat="1" applyFont="1" applyFill="1" applyBorder="1" applyAlignment="1">
      <alignment vertical="top" wrapText="1"/>
    </xf>
    <xf numFmtId="0" fontId="11" fillId="0" borderId="1" xfId="0" applyNumberFormat="1" applyFont="1" applyFill="1" applyBorder="1" applyAlignment="1">
      <alignment vertical="top" wrapText="1"/>
    </xf>
    <xf numFmtId="2" fontId="11" fillId="0" borderId="3" xfId="0" applyNumberFormat="1" applyFont="1" applyFill="1" applyBorder="1" applyAlignment="1">
      <alignment horizontal="center" vertical="top" wrapText="1"/>
    </xf>
    <xf numFmtId="166" fontId="11" fillId="0" borderId="1" xfId="0" applyNumberFormat="1" applyFont="1" applyFill="1" applyBorder="1" applyAlignment="1">
      <alignment horizontal="center" vertical="top" wrapText="1"/>
    </xf>
    <xf numFmtId="2" fontId="11" fillId="0" borderId="7"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49" fontId="11" fillId="0" borderId="1" xfId="0" quotePrefix="1" applyNumberFormat="1" applyFont="1" applyFill="1" applyBorder="1" applyAlignment="1">
      <alignment horizontal="center" vertical="top" wrapText="1"/>
    </xf>
    <xf numFmtId="2" fontId="11" fillId="0" borderId="1" xfId="0" quotePrefix="1" applyNumberFormat="1" applyFont="1" applyFill="1" applyBorder="1" applyAlignment="1">
      <alignment horizontal="center" vertical="center" wrapText="1"/>
    </xf>
    <xf numFmtId="0" fontId="11" fillId="4"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2"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49" fontId="0" fillId="4" borderId="1" xfId="0" applyNumberFormat="1" applyFont="1" applyFill="1" applyBorder="1" applyAlignment="1">
      <alignment wrapText="1"/>
    </xf>
    <xf numFmtId="0" fontId="13" fillId="4" borderId="1" xfId="1" applyNumberFormat="1" applyFont="1" applyFill="1" applyBorder="1" applyAlignment="1">
      <alignment horizontal="center" vertical="center" wrapText="1"/>
    </xf>
    <xf numFmtId="49" fontId="13" fillId="0" borderId="1" xfId="0" applyNumberFormat="1" applyFont="1" applyFill="1" applyBorder="1" applyAlignment="1">
      <alignment horizontal="center" vertical="top" wrapText="1"/>
    </xf>
    <xf numFmtId="49" fontId="11" fillId="0" borderId="0" xfId="0" applyNumberFormat="1" applyFont="1" applyFill="1" applyBorder="1" applyAlignment="1">
      <alignment wrapText="1"/>
    </xf>
    <xf numFmtId="0" fontId="11" fillId="0" borderId="0" xfId="0" applyNumberFormat="1" applyFont="1" applyFill="1" applyBorder="1" applyAlignment="1">
      <alignment horizontal="center" wrapText="1"/>
    </xf>
    <xf numFmtId="2" fontId="11" fillId="0" borderId="0" xfId="0" applyNumberFormat="1" applyFont="1" applyFill="1" applyBorder="1" applyAlignment="1">
      <alignment horizontal="right" wrapText="1"/>
    </xf>
    <xf numFmtId="2" fontId="13" fillId="0" borderId="0" xfId="0" applyNumberFormat="1" applyFont="1" applyFill="1" applyBorder="1" applyAlignment="1">
      <alignment horizontal="right" wrapText="1"/>
    </xf>
    <xf numFmtId="2" fontId="11" fillId="0" borderId="0" xfId="0" applyNumberFormat="1" applyFont="1" applyFill="1" applyBorder="1" applyAlignment="1">
      <alignment horizontal="center" vertical="center" wrapText="1"/>
    </xf>
    <xf numFmtId="49" fontId="0" fillId="0" borderId="0" xfId="0" applyNumberFormat="1" applyFont="1" applyFill="1" applyAlignment="1">
      <alignment wrapText="1"/>
    </xf>
    <xf numFmtId="2" fontId="13" fillId="0" borderId="0" xfId="0" applyNumberFormat="1" applyFont="1" applyFill="1" applyBorder="1" applyAlignment="1">
      <alignment horizontal="center" vertical="center" wrapText="1"/>
    </xf>
    <xf numFmtId="2" fontId="0" fillId="0" borderId="0" xfId="0" applyNumberFormat="1" applyFont="1" applyFill="1" applyAlignment="1">
      <alignment horizontal="right" wrapText="1"/>
    </xf>
    <xf numFmtId="49" fontId="0" fillId="0" borderId="0" xfId="0" applyNumberFormat="1" applyFont="1" applyFill="1" applyAlignment="1">
      <alignment horizontal="center" wrapText="1"/>
    </xf>
    <xf numFmtId="0" fontId="0" fillId="0" borderId="0" xfId="0" applyNumberFormat="1" applyFont="1" applyFill="1" applyAlignment="1">
      <alignment horizontal="center" wrapText="1"/>
    </xf>
    <xf numFmtId="2" fontId="33" fillId="0" borderId="1" xfId="1" applyNumberFormat="1" applyFont="1" applyFill="1" applyBorder="1" applyAlignment="1">
      <alignment horizontal="center" vertical="center" wrapText="1"/>
    </xf>
    <xf numFmtId="2" fontId="11" fillId="0" borderId="5" xfId="1" applyNumberFormat="1" applyFont="1" applyFill="1" applyBorder="1" applyAlignment="1">
      <alignment horizontal="center" vertical="center" wrapText="1"/>
    </xf>
    <xf numFmtId="49" fontId="11" fillId="0" borderId="5" xfId="1" applyNumberFormat="1" applyFont="1" applyFill="1" applyBorder="1" applyAlignment="1">
      <alignment horizontal="center" vertical="center" wrapText="1"/>
    </xf>
    <xf numFmtId="1" fontId="11" fillId="0" borderId="5" xfId="1" applyNumberFormat="1" applyFont="1" applyFill="1" applyBorder="1" applyAlignment="1">
      <alignment horizontal="center" vertical="center" wrapText="1"/>
    </xf>
    <xf numFmtId="0" fontId="11" fillId="0" borderId="2" xfId="1" applyNumberFormat="1" applyFont="1" applyFill="1" applyBorder="1" applyAlignment="1">
      <alignment vertical="center" wrapText="1"/>
    </xf>
    <xf numFmtId="0" fontId="11" fillId="0" borderId="3" xfId="1" applyNumberFormat="1" applyFont="1" applyFill="1" applyBorder="1" applyAlignment="1">
      <alignment vertical="center" wrapText="1"/>
    </xf>
    <xf numFmtId="1" fontId="11" fillId="0" borderId="3" xfId="1" applyNumberFormat="1" applyFont="1" applyFill="1" applyBorder="1" applyAlignment="1">
      <alignment horizontal="center" vertical="center" wrapText="1"/>
    </xf>
    <xf numFmtId="2" fontId="11" fillId="0" borderId="4" xfId="1" applyNumberFormat="1" applyFont="1" applyFill="1" applyBorder="1" applyAlignment="1">
      <alignment horizontal="center" vertical="center" wrapText="1"/>
    </xf>
    <xf numFmtId="1" fontId="11" fillId="0" borderId="7" xfId="1" applyNumberFormat="1" applyFont="1" applyFill="1" applyBorder="1" applyAlignment="1">
      <alignment horizontal="center" vertical="center" wrapText="1"/>
    </xf>
    <xf numFmtId="2" fontId="11" fillId="0" borderId="7" xfId="1" applyNumberFormat="1" applyFont="1" applyFill="1" applyBorder="1" applyAlignment="1">
      <alignment horizontal="center" vertical="center" wrapText="1"/>
    </xf>
    <xf numFmtId="165" fontId="11" fillId="0" borderId="1" xfId="1" applyNumberFormat="1" applyFont="1" applyFill="1" applyBorder="1" applyAlignment="1">
      <alignment horizontal="center" vertical="center" wrapText="1"/>
    </xf>
    <xf numFmtId="0" fontId="11" fillId="0" borderId="7" xfId="1" applyNumberFormat="1" applyFont="1" applyFill="1" applyBorder="1" applyAlignment="1">
      <alignment horizontal="center" vertical="center" wrapText="1"/>
    </xf>
    <xf numFmtId="49" fontId="11" fillId="0" borderId="7" xfId="1" applyNumberFormat="1" applyFont="1" applyFill="1" applyBorder="1" applyAlignment="1">
      <alignment vertical="top" wrapText="1"/>
    </xf>
    <xf numFmtId="49" fontId="11" fillId="0" borderId="7" xfId="1" applyNumberFormat="1" applyFont="1" applyFill="1" applyBorder="1" applyAlignment="1">
      <alignment horizontal="center" vertical="center" wrapText="1"/>
    </xf>
    <xf numFmtId="165" fontId="11" fillId="0" borderId="7"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top" wrapText="1"/>
    </xf>
    <xf numFmtId="0" fontId="13" fillId="0" borderId="1" xfId="1" applyNumberFormat="1" applyFont="1" applyFill="1" applyBorder="1" applyAlignment="1">
      <alignment horizontal="center" vertical="center" wrapText="1"/>
    </xf>
    <xf numFmtId="2" fontId="13" fillId="0" borderId="2" xfId="1" applyNumberFormat="1" applyFont="1" applyFill="1" applyBorder="1" applyAlignment="1">
      <alignment horizontal="center" vertical="center" wrapText="1"/>
    </xf>
    <xf numFmtId="0" fontId="13" fillId="0" borderId="2" xfId="1" applyNumberFormat="1" applyFont="1" applyFill="1" applyBorder="1" applyAlignment="1">
      <alignment horizontal="center" vertical="center" wrapText="1"/>
    </xf>
    <xf numFmtId="2" fontId="11" fillId="0" borderId="3" xfId="1" applyNumberFormat="1" applyFont="1" applyFill="1" applyBorder="1" applyAlignment="1">
      <alignment horizontal="center" vertical="center" wrapText="1"/>
    </xf>
    <xf numFmtId="0" fontId="11" fillId="0" borderId="1" xfId="1" applyNumberFormat="1" applyFont="1" applyFill="1" applyBorder="1" applyAlignment="1">
      <alignment vertical="center" wrapText="1"/>
    </xf>
    <xf numFmtId="166" fontId="11" fillId="0" borderId="1" xfId="1" applyNumberFormat="1" applyFont="1" applyFill="1" applyBorder="1" applyAlignment="1">
      <alignment horizontal="center" vertical="center" wrapText="1"/>
    </xf>
    <xf numFmtId="49" fontId="13" fillId="0" borderId="1" xfId="1" quotePrefix="1" applyNumberFormat="1" applyFont="1" applyFill="1" applyBorder="1" applyAlignment="1">
      <alignment horizontal="center" vertical="center" wrapText="1"/>
    </xf>
    <xf numFmtId="0" fontId="11" fillId="0" borderId="5" xfId="1" applyFont="1" applyFill="1" applyBorder="1" applyAlignment="1">
      <alignment horizontal="left" vertical="center" wrapText="1"/>
    </xf>
    <xf numFmtId="0" fontId="11" fillId="0" borderId="5" xfId="1" applyFont="1" applyFill="1" applyBorder="1" applyAlignment="1">
      <alignment horizontal="center" vertical="center"/>
    </xf>
    <xf numFmtId="165" fontId="11" fillId="0" borderId="6" xfId="1" applyNumberFormat="1" applyFont="1" applyFill="1" applyBorder="1" applyAlignment="1">
      <alignment horizontal="center" vertical="center" wrapText="1"/>
    </xf>
    <xf numFmtId="2" fontId="11" fillId="0" borderId="0" xfId="1" applyNumberFormat="1" applyFont="1" applyFill="1" applyAlignment="1">
      <alignment horizontal="right" wrapText="1"/>
    </xf>
    <xf numFmtId="49" fontId="11" fillId="0" borderId="0" xfId="1" applyNumberFormat="1" applyFont="1" applyFill="1" applyBorder="1" applyAlignment="1">
      <alignment horizontal="left" vertical="center" wrapText="1"/>
    </xf>
    <xf numFmtId="1" fontId="11" fillId="0" borderId="0" xfId="1"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0" fillId="0" borderId="1" xfId="0" applyFont="1" applyFill="1" applyBorder="1"/>
    <xf numFmtId="0" fontId="11" fillId="0" borderId="7"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0" xfId="0" applyFont="1" applyFill="1" applyAlignment="1">
      <alignment horizontal="left" vertical="center" wrapText="1"/>
    </xf>
    <xf numFmtId="0" fontId="13" fillId="0" borderId="5" xfId="0" applyFont="1" applyFill="1" applyBorder="1" applyAlignment="1">
      <alignment horizontal="center" vertical="center" wrapText="1"/>
    </xf>
    <xf numFmtId="0" fontId="13" fillId="0" borderId="5" xfId="0" applyNumberFormat="1" applyFont="1" applyFill="1" applyBorder="1" applyAlignment="1">
      <alignment vertical="center" wrapText="1"/>
    </xf>
    <xf numFmtId="0" fontId="13" fillId="0" borderId="5" xfId="0" applyFont="1" applyFill="1" applyBorder="1" applyAlignment="1">
      <alignment vertical="center" wrapText="1"/>
    </xf>
    <xf numFmtId="2" fontId="13" fillId="0" borderId="5"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2" fontId="13" fillId="0" borderId="8" xfId="0" applyNumberFormat="1" applyFont="1" applyFill="1" applyBorder="1" applyAlignment="1">
      <alignment horizontal="center" vertical="center" wrapText="1"/>
    </xf>
    <xf numFmtId="0" fontId="13" fillId="0" borderId="8"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2" xfId="0" applyNumberFormat="1" applyFont="1" applyFill="1" applyBorder="1" applyAlignment="1">
      <alignment vertical="center" wrapText="1"/>
    </xf>
    <xf numFmtId="16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11" fillId="0" borderId="5" xfId="0" applyNumberFormat="1" applyFont="1" applyFill="1" applyBorder="1" applyAlignment="1">
      <alignment vertical="center" wrapText="1"/>
    </xf>
    <xf numFmtId="1" fontId="11" fillId="0" borderId="5" xfId="0" applyNumberFormat="1" applyFont="1" applyFill="1" applyBorder="1" applyAlignment="1">
      <alignment horizontal="center" vertical="center" wrapText="1"/>
    </xf>
    <xf numFmtId="0" fontId="11" fillId="0" borderId="5"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1" xfId="0" applyNumberFormat="1" applyFont="1" applyFill="1" applyBorder="1" applyAlignment="1">
      <alignmen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0" fillId="4" borderId="1" xfId="0" applyFont="1" applyFill="1" applyBorder="1"/>
    <xf numFmtId="0" fontId="13" fillId="0" borderId="0" xfId="0" applyFont="1" applyFill="1" applyBorder="1" applyAlignment="1">
      <alignment horizontal="left" vertical="center" wrapText="1"/>
    </xf>
    <xf numFmtId="0" fontId="11" fillId="0" borderId="0" xfId="0" applyNumberFormat="1" applyFont="1" applyFill="1" applyBorder="1" applyAlignment="1">
      <alignment vertical="center" wrapText="1"/>
    </xf>
    <xf numFmtId="0" fontId="0" fillId="0" borderId="0" xfId="0" applyFont="1" applyFill="1"/>
    <xf numFmtId="0" fontId="13" fillId="0" borderId="0" xfId="0" applyFont="1" applyFill="1" applyAlignment="1">
      <alignment horizontal="left"/>
    </xf>
    <xf numFmtId="0" fontId="11" fillId="0" borderId="0" xfId="0" applyNumberFormat="1" applyFont="1" applyFill="1"/>
    <xf numFmtId="2" fontId="11" fillId="0" borderId="0" xfId="0" applyNumberFormat="1" applyFont="1" applyFill="1" applyAlignment="1">
      <alignment horizontal="center"/>
    </xf>
    <xf numFmtId="0" fontId="13" fillId="0" borderId="0" xfId="0" applyFont="1" applyFill="1" applyBorder="1" applyAlignment="1">
      <alignment vertical="center"/>
    </xf>
    <xf numFmtId="0" fontId="54" fillId="0" borderId="1" xfId="0" applyFont="1" applyFill="1" applyBorder="1" applyAlignment="1">
      <alignment horizontal="center" vertical="center"/>
    </xf>
    <xf numFmtId="0" fontId="13" fillId="0" borderId="1" xfId="4" applyFont="1" applyFill="1" applyBorder="1" applyAlignment="1">
      <alignment vertical="top" wrapText="1"/>
    </xf>
    <xf numFmtId="0" fontId="11" fillId="0" borderId="1" xfId="4" applyFont="1" applyFill="1" applyBorder="1" applyAlignment="1">
      <alignment horizontal="left" vertical="center" wrapText="1"/>
    </xf>
    <xf numFmtId="0" fontId="13" fillId="0" borderId="1" xfId="4" applyFont="1" applyFill="1" applyBorder="1" applyAlignment="1">
      <alignment vertical="center" wrapText="1"/>
    </xf>
    <xf numFmtId="0" fontId="56" fillId="0" borderId="1" xfId="4" applyFont="1" applyFill="1" applyBorder="1" applyAlignment="1">
      <alignment horizontal="left" vertical="top" wrapText="1"/>
    </xf>
    <xf numFmtId="49" fontId="13" fillId="0" borderId="0" xfId="3" applyNumberFormat="1" applyFont="1" applyFill="1" applyAlignment="1">
      <alignment wrapText="1"/>
    </xf>
    <xf numFmtId="0" fontId="19" fillId="0" borderId="0" xfId="0" applyFont="1" applyFill="1"/>
    <xf numFmtId="0" fontId="22" fillId="0" borderId="0" xfId="5" applyFont="1" applyFill="1" applyAlignment="1"/>
    <xf numFmtId="0" fontId="19" fillId="0" borderId="0" xfId="0" applyFont="1" applyFill="1" applyAlignment="1"/>
    <xf numFmtId="0" fontId="22" fillId="0" borderId="0" xfId="0" applyFont="1" applyFill="1" applyBorder="1" applyAlignment="1">
      <alignment vertical="center"/>
    </xf>
    <xf numFmtId="49" fontId="11" fillId="0" borderId="0" xfId="3" applyNumberFormat="1" applyFont="1" applyFill="1" applyAlignment="1">
      <alignment wrapText="1"/>
    </xf>
    <xf numFmtId="0" fontId="11" fillId="0" borderId="0" xfId="3" applyNumberFormat="1" applyFont="1" applyFill="1" applyAlignment="1">
      <alignment wrapText="1"/>
    </xf>
    <xf numFmtId="49" fontId="13" fillId="0" borderId="0" xfId="3" applyNumberFormat="1" applyFont="1" applyFill="1" applyAlignment="1">
      <alignment horizontal="center" vertical="center" wrapText="1"/>
    </xf>
    <xf numFmtId="0" fontId="11" fillId="0" borderId="1" xfId="3" applyNumberFormat="1" applyFont="1" applyFill="1" applyBorder="1" applyAlignment="1">
      <alignment wrapText="1"/>
    </xf>
    <xf numFmtId="49" fontId="11" fillId="0" borderId="1" xfId="3" applyNumberFormat="1" applyFont="1" applyFill="1" applyBorder="1" applyAlignment="1">
      <alignment horizontal="center" wrapText="1"/>
    </xf>
    <xf numFmtId="2" fontId="11" fillId="0" borderId="1" xfId="3" applyNumberFormat="1" applyFont="1" applyFill="1" applyBorder="1" applyAlignment="1">
      <alignment horizontal="right" wrapText="1"/>
    </xf>
    <xf numFmtId="0" fontId="19" fillId="0" borderId="0" xfId="0" applyFont="1" applyFill="1" applyAlignment="1">
      <alignment horizontal="center"/>
    </xf>
    <xf numFmtId="1" fontId="11" fillId="0" borderId="1" xfId="1" applyNumberFormat="1" applyFont="1" applyFill="1" applyBorder="1" applyAlignment="1">
      <alignment horizontal="left" vertical="center" wrapText="1"/>
    </xf>
    <xf numFmtId="1" fontId="11" fillId="0" borderId="2" xfId="1" applyNumberFormat="1" applyFont="1" applyFill="1" applyBorder="1" applyAlignment="1">
      <alignment vertical="center" wrapText="1"/>
    </xf>
    <xf numFmtId="1" fontId="11" fillId="0" borderId="3" xfId="1" applyNumberFormat="1" applyFont="1" applyFill="1" applyBorder="1" applyAlignment="1">
      <alignment vertical="center" wrapText="1"/>
    </xf>
    <xf numFmtId="1" fontId="11" fillId="0" borderId="4" xfId="1" applyNumberFormat="1" applyFont="1" applyFill="1" applyBorder="1" applyAlignment="1">
      <alignment vertical="center" wrapText="1"/>
    </xf>
    <xf numFmtId="0" fontId="11" fillId="0" borderId="0" xfId="1" applyFont="1" applyFill="1" applyAlignment="1">
      <alignment horizontal="center" vertical="center"/>
    </xf>
    <xf numFmtId="1" fontId="11" fillId="0" borderId="1" xfId="1" applyNumberFormat="1" applyFont="1" applyFill="1" applyBorder="1" applyAlignment="1">
      <alignment vertical="center" wrapText="1"/>
    </xf>
    <xf numFmtId="1" fontId="13" fillId="0" borderId="1" xfId="1" applyNumberFormat="1" applyFont="1" applyFill="1" applyBorder="1" applyAlignment="1">
      <alignment horizontal="center" vertical="center" wrapText="1"/>
    </xf>
    <xf numFmtId="0" fontId="13" fillId="0" borderId="1" xfId="1" applyFont="1" applyFill="1" applyBorder="1" applyAlignment="1">
      <alignment vertical="center" wrapText="1"/>
    </xf>
    <xf numFmtId="0" fontId="11" fillId="0" borderId="1" xfId="0" applyFont="1" applyFill="1" applyBorder="1" applyAlignment="1">
      <alignment vertical="top" wrapText="1"/>
    </xf>
    <xf numFmtId="0"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top" wrapText="1"/>
    </xf>
    <xf numFmtId="0" fontId="13" fillId="0" borderId="5" xfId="0" applyFont="1" applyFill="1" applyBorder="1" applyAlignment="1">
      <alignment horizontal="center" vertical="top" wrapText="1"/>
    </xf>
    <xf numFmtId="1" fontId="11" fillId="0" borderId="1" xfId="0" applyNumberFormat="1" applyFont="1" applyFill="1" applyBorder="1" applyAlignment="1">
      <alignment vertical="top" wrapText="1"/>
    </xf>
    <xf numFmtId="1" fontId="11" fillId="4" borderId="1" xfId="0" applyNumberFormat="1" applyFont="1" applyFill="1" applyBorder="1" applyAlignment="1">
      <alignment horizontal="center" vertical="top" wrapText="1"/>
    </xf>
    <xf numFmtId="0" fontId="11" fillId="0" borderId="0" xfId="1" applyFont="1" applyFill="1" applyAlignment="1">
      <alignment vertical="top"/>
    </xf>
    <xf numFmtId="0" fontId="11" fillId="0" borderId="0" xfId="1" applyFont="1" applyFill="1" applyBorder="1" applyAlignment="1"/>
    <xf numFmtId="0" fontId="11" fillId="4" borderId="1" xfId="1" applyFont="1" applyFill="1" applyBorder="1" applyAlignment="1">
      <alignment horizontal="left" vertical="center"/>
    </xf>
    <xf numFmtId="0" fontId="11" fillId="4" borderId="0" xfId="1" applyFont="1" applyFill="1" applyAlignment="1">
      <alignment horizontal="center" vertical="center"/>
    </xf>
    <xf numFmtId="0" fontId="11" fillId="4" borderId="1" xfId="1" applyFont="1" applyFill="1" applyBorder="1" applyAlignment="1">
      <alignment horizontal="center"/>
    </xf>
    <xf numFmtId="49" fontId="11" fillId="4" borderId="1" xfId="1" applyNumberFormat="1" applyFont="1" applyFill="1" applyBorder="1" applyAlignment="1">
      <alignment horizontal="left" vertical="center" wrapText="1"/>
    </xf>
    <xf numFmtId="0" fontId="13" fillId="4" borderId="1" xfId="1" applyFont="1" applyFill="1" applyBorder="1" applyAlignment="1">
      <alignment horizontal="center" vertical="center"/>
    </xf>
    <xf numFmtId="0" fontId="13" fillId="4" borderId="1" xfId="1" applyFont="1" applyFill="1" applyBorder="1" applyAlignment="1">
      <alignment horizontal="center"/>
    </xf>
    <xf numFmtId="10" fontId="11" fillId="4" borderId="1" xfId="1" applyNumberFormat="1" applyFont="1" applyFill="1" applyBorder="1" applyAlignment="1">
      <alignment horizontal="right" vertical="center" wrapText="1"/>
    </xf>
    <xf numFmtId="2" fontId="11" fillId="4" borderId="1" xfId="7" applyNumberFormat="1" applyFont="1" applyFill="1" applyBorder="1" applyAlignment="1">
      <alignment horizontal="center" vertical="center"/>
    </xf>
    <xf numFmtId="0" fontId="11" fillId="4" borderId="1" xfId="1" applyFont="1" applyFill="1" applyBorder="1"/>
    <xf numFmtId="0" fontId="13" fillId="0" borderId="0" xfId="1" applyFont="1" applyFill="1" applyAlignment="1">
      <alignment horizontal="right" vertical="center"/>
    </xf>
    <xf numFmtId="0" fontId="11" fillId="0" borderId="0" xfId="1" applyFont="1" applyFill="1" applyAlignment="1">
      <alignment horizontal="left"/>
    </xf>
    <xf numFmtId="0" fontId="11" fillId="0" borderId="0" xfId="1" applyNumberFormat="1" applyFont="1" applyFill="1"/>
    <xf numFmtId="0" fontId="11" fillId="0" borderId="0" xfId="1" applyFont="1" applyFill="1" applyAlignment="1">
      <alignment horizontal="center"/>
    </xf>
    <xf numFmtId="0" fontId="11" fillId="0" borderId="0" xfId="1" applyFont="1" applyFill="1" applyBorder="1" applyAlignment="1">
      <alignment vertical="top" wrapText="1"/>
    </xf>
    <xf numFmtId="0" fontId="11" fillId="4" borderId="5" xfId="1" applyFont="1" applyFill="1" applyBorder="1" applyAlignment="1">
      <alignment horizontal="center" vertical="center"/>
    </xf>
    <xf numFmtId="0" fontId="11" fillId="4" borderId="1" xfId="1" applyFont="1" applyFill="1" applyBorder="1" applyAlignment="1">
      <alignment horizontal="left" vertical="top" wrapText="1"/>
    </xf>
    <xf numFmtId="0" fontId="13" fillId="4" borderId="1" xfId="1" applyFont="1" applyFill="1" applyBorder="1" applyAlignment="1">
      <alignment horizontal="center" vertical="top"/>
    </xf>
    <xf numFmtId="49" fontId="13" fillId="4" borderId="1" xfId="1" applyNumberFormat="1" applyFont="1" applyFill="1" applyBorder="1" applyAlignment="1">
      <alignment vertical="top" wrapText="1"/>
    </xf>
    <xf numFmtId="0" fontId="13" fillId="0" borderId="1" xfId="0" applyFont="1" applyFill="1" applyBorder="1" applyAlignment="1" applyProtection="1">
      <alignment horizontal="center" vertical="top"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xf>
    <xf numFmtId="0" fontId="13" fillId="0" borderId="7"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3" fillId="0" borderId="7" xfId="3"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0" fontId="13" fillId="0" borderId="2" xfId="1" applyFont="1" applyFill="1" applyBorder="1" applyAlignment="1">
      <alignment horizontal="center" vertical="top" wrapText="1"/>
    </xf>
    <xf numFmtId="0" fontId="11" fillId="0" borderId="7" xfId="1" applyFont="1" applyFill="1" applyBorder="1" applyAlignment="1">
      <alignment horizontal="center" vertical="center" wrapText="1"/>
    </xf>
    <xf numFmtId="0" fontId="57" fillId="4" borderId="0" xfId="0" applyFont="1" applyFill="1" applyBorder="1" applyAlignment="1">
      <alignment vertical="center" wrapText="1"/>
    </xf>
    <xf numFmtId="0" fontId="13" fillId="4" borderId="0" xfId="0" applyFont="1" applyFill="1" applyBorder="1" applyAlignment="1">
      <alignment vertical="center" wrapText="1"/>
    </xf>
    <xf numFmtId="0" fontId="58" fillId="4" borderId="0" xfId="0" applyFont="1" applyFill="1"/>
    <xf numFmtId="1" fontId="11" fillId="0" borderId="0" xfId="1" applyNumberFormat="1" applyFont="1" applyFill="1" applyBorder="1" applyAlignment="1">
      <alignment vertical="top" wrapText="1"/>
    </xf>
    <xf numFmtId="0" fontId="11" fillId="0" borderId="1" xfId="1" applyFont="1" applyFill="1" applyBorder="1" applyAlignment="1">
      <alignment horizontal="center" vertical="center" wrapText="1"/>
    </xf>
    <xf numFmtId="0" fontId="13" fillId="4" borderId="0" xfId="0" applyFont="1" applyFill="1" applyAlignment="1">
      <alignment vertical="top" wrapText="1"/>
    </xf>
    <xf numFmtId="0" fontId="60" fillId="4" borderId="14" xfId="0" applyFont="1" applyFill="1" applyBorder="1" applyAlignment="1">
      <alignment vertical="top" wrapText="1"/>
    </xf>
    <xf numFmtId="0" fontId="60" fillId="4" borderId="1" xfId="0" applyFont="1" applyFill="1" applyBorder="1" applyAlignment="1">
      <alignment vertical="top" wrapText="1"/>
    </xf>
    <xf numFmtId="0" fontId="60" fillId="4" borderId="0" xfId="0" applyFont="1" applyFill="1" applyBorder="1" applyAlignment="1">
      <alignment vertical="top" wrapText="1"/>
    </xf>
    <xf numFmtId="0" fontId="60" fillId="4" borderId="1" xfId="0" applyFont="1" applyFill="1" applyBorder="1" applyAlignment="1">
      <alignment horizontal="center" vertical="top" wrapText="1"/>
    </xf>
    <xf numFmtId="1" fontId="59" fillId="4" borderId="1" xfId="0" applyNumberFormat="1" applyFont="1" applyFill="1" applyBorder="1" applyAlignment="1">
      <alignment horizontal="center" vertical="top" wrapText="1"/>
    </xf>
    <xf numFmtId="2" fontId="59" fillId="4" borderId="1" xfId="0" applyNumberFormat="1" applyFont="1" applyFill="1" applyBorder="1" applyAlignment="1">
      <alignment horizontal="center" vertical="top" wrapText="1"/>
    </xf>
    <xf numFmtId="0" fontId="60" fillId="4" borderId="12" xfId="0" applyFont="1" applyFill="1" applyBorder="1" applyAlignment="1">
      <alignment horizontal="center" vertical="top" wrapText="1"/>
    </xf>
    <xf numFmtId="0" fontId="60" fillId="4" borderId="12" xfId="0" applyFont="1" applyFill="1" applyBorder="1" applyAlignment="1">
      <alignment vertical="top" wrapText="1"/>
    </xf>
    <xf numFmtId="0" fontId="60" fillId="4" borderId="11" xfId="0" applyFont="1" applyFill="1" applyBorder="1" applyAlignment="1">
      <alignment vertical="top" wrapText="1"/>
    </xf>
    <xf numFmtId="1" fontId="60" fillId="4" borderId="11" xfId="0" applyNumberFormat="1" applyFont="1" applyFill="1" applyBorder="1" applyAlignment="1">
      <alignment vertical="top" wrapText="1"/>
    </xf>
    <xf numFmtId="0" fontId="60" fillId="4" borderId="1" xfId="0" applyFont="1" applyFill="1" applyBorder="1" applyAlignment="1">
      <alignment horizontal="left" vertical="top" wrapText="1"/>
    </xf>
    <xf numFmtId="0" fontId="60" fillId="4" borderId="2" xfId="0" applyFont="1" applyFill="1" applyBorder="1" applyAlignment="1">
      <alignment vertical="top" wrapText="1"/>
    </xf>
    <xf numFmtId="1" fontId="60" fillId="4" borderId="3" xfId="0" applyNumberFormat="1" applyFont="1" applyFill="1" applyBorder="1" applyAlignment="1">
      <alignment vertical="top" wrapText="1"/>
    </xf>
    <xf numFmtId="0" fontId="60" fillId="4" borderId="8" xfId="0" applyFont="1" applyFill="1" applyBorder="1" applyAlignment="1">
      <alignment vertical="top" wrapText="1"/>
    </xf>
    <xf numFmtId="0" fontId="60" fillId="4" borderId="9" xfId="0" applyFont="1" applyFill="1" applyBorder="1" applyAlignment="1">
      <alignment vertical="top" wrapText="1"/>
    </xf>
    <xf numFmtId="1" fontId="60" fillId="4" borderId="9" xfId="0" applyNumberFormat="1" applyFont="1" applyFill="1" applyBorder="1" applyAlignment="1">
      <alignment vertical="top" wrapText="1"/>
    </xf>
    <xf numFmtId="0" fontId="60" fillId="4" borderId="1" xfId="0" applyFont="1" applyFill="1" applyBorder="1" applyAlignment="1">
      <alignment horizontal="center" vertical="center" wrapText="1"/>
    </xf>
    <xf numFmtId="0" fontId="60" fillId="4" borderId="1" xfId="0" applyFont="1" applyFill="1" applyBorder="1" applyAlignment="1">
      <alignment vertical="center" wrapText="1"/>
    </xf>
    <xf numFmtId="1" fontId="59" fillId="4" borderId="1" xfId="0" applyNumberFormat="1" applyFont="1" applyFill="1" applyBorder="1" applyAlignment="1">
      <alignment horizontal="center" vertical="center" wrapText="1"/>
    </xf>
    <xf numFmtId="2" fontId="59" fillId="4" borderId="1" xfId="0" applyNumberFormat="1" applyFont="1" applyFill="1" applyBorder="1" applyAlignment="1">
      <alignment horizontal="center" vertical="center" wrapText="1"/>
    </xf>
    <xf numFmtId="1" fontId="60" fillId="4" borderId="0" xfId="0" applyNumberFormat="1" applyFont="1" applyFill="1" applyBorder="1" applyAlignment="1">
      <alignment vertical="top" wrapText="1"/>
    </xf>
    <xf numFmtId="2" fontId="59" fillId="4" borderId="0" xfId="0" applyNumberFormat="1" applyFont="1" applyFill="1" applyBorder="1" applyAlignment="1">
      <alignment horizontal="center" vertical="top" wrapText="1"/>
    </xf>
    <xf numFmtId="0" fontId="60" fillId="4" borderId="3" xfId="0" applyFont="1" applyFill="1" applyBorder="1" applyAlignment="1">
      <alignment vertical="top" wrapText="1"/>
    </xf>
    <xf numFmtId="1" fontId="60" fillId="4" borderId="4" xfId="0" applyNumberFormat="1" applyFont="1" applyFill="1" applyBorder="1" applyAlignment="1">
      <alignment vertical="top" wrapText="1"/>
    </xf>
    <xf numFmtId="2" fontId="59" fillId="4" borderId="14" xfId="0" applyNumberFormat="1" applyFont="1" applyFill="1" applyBorder="1" applyAlignment="1">
      <alignment vertical="top" wrapText="1"/>
    </xf>
    <xf numFmtId="2" fontId="59" fillId="4" borderId="0" xfId="0" applyNumberFormat="1" applyFont="1" applyFill="1" applyBorder="1" applyAlignment="1">
      <alignment vertical="top" wrapText="1"/>
    </xf>
    <xf numFmtId="1" fontId="59" fillId="4" borderId="0" xfId="0" applyNumberFormat="1" applyFont="1" applyFill="1" applyBorder="1" applyAlignment="1">
      <alignment vertical="top" wrapText="1"/>
    </xf>
    <xf numFmtId="0" fontId="60" fillId="4" borderId="1" xfId="0" quotePrefix="1" applyFont="1" applyFill="1" applyBorder="1" applyAlignment="1">
      <alignment vertical="top" wrapText="1"/>
    </xf>
    <xf numFmtId="0" fontId="60" fillId="4" borderId="5" xfId="0" quotePrefix="1" applyFont="1" applyFill="1" applyBorder="1" applyAlignment="1">
      <alignment vertical="top" wrapText="1"/>
    </xf>
    <xf numFmtId="0" fontId="60" fillId="4" borderId="5" xfId="0" applyFont="1" applyFill="1" applyBorder="1" applyAlignment="1">
      <alignment vertical="top" wrapText="1"/>
    </xf>
    <xf numFmtId="0" fontId="60" fillId="4" borderId="5" xfId="0" applyFont="1" applyFill="1" applyBorder="1" applyAlignment="1">
      <alignment horizontal="center" vertical="top" wrapText="1"/>
    </xf>
    <xf numFmtId="1" fontId="59" fillId="4" borderId="5" xfId="0" applyNumberFormat="1" applyFont="1" applyFill="1" applyBorder="1" applyAlignment="1">
      <alignment horizontal="center" vertical="top" wrapText="1"/>
    </xf>
    <xf numFmtId="0" fontId="60" fillId="4" borderId="2" xfId="0" quotePrefix="1" applyFont="1" applyFill="1" applyBorder="1" applyAlignment="1">
      <alignment vertical="top" wrapText="1"/>
    </xf>
    <xf numFmtId="0" fontId="60" fillId="4" borderId="3" xfId="0" quotePrefix="1" applyFont="1" applyFill="1" applyBorder="1" applyAlignment="1">
      <alignment vertical="top" wrapText="1"/>
    </xf>
    <xf numFmtId="1" fontId="60" fillId="4" borderId="3" xfId="0" quotePrefix="1" applyNumberFormat="1" applyFont="1" applyFill="1" applyBorder="1" applyAlignment="1">
      <alignment vertical="top" wrapText="1"/>
    </xf>
    <xf numFmtId="0" fontId="60" fillId="4" borderId="14" xfId="0" quotePrefix="1" applyFont="1" applyFill="1" applyBorder="1" applyAlignment="1">
      <alignment vertical="top" wrapText="1"/>
    </xf>
    <xf numFmtId="0" fontId="60" fillId="4" borderId="0" xfId="0" applyFont="1" applyFill="1" applyBorder="1" applyAlignment="1">
      <alignment horizontal="center" vertical="top" wrapText="1"/>
    </xf>
    <xf numFmtId="1" fontId="59" fillId="4" borderId="0" xfId="0" applyNumberFormat="1" applyFont="1" applyFill="1" applyBorder="1" applyAlignment="1">
      <alignment horizontal="center" vertical="top" wrapText="1"/>
    </xf>
    <xf numFmtId="2" fontId="59" fillId="4" borderId="7" xfId="0" applyNumberFormat="1" applyFont="1" applyFill="1" applyBorder="1" applyAlignment="1">
      <alignment horizontal="center" vertical="top" wrapText="1"/>
    </xf>
    <xf numFmtId="1" fontId="60" fillId="4" borderId="1" xfId="0" quotePrefix="1" applyNumberFormat="1" applyFont="1" applyFill="1" applyBorder="1" applyAlignment="1">
      <alignment vertical="top" wrapText="1"/>
    </xf>
    <xf numFmtId="2" fontId="59" fillId="4" borderId="2" xfId="0" applyNumberFormat="1" applyFont="1" applyFill="1" applyBorder="1" applyAlignment="1">
      <alignment vertical="top" wrapText="1"/>
    </xf>
    <xf numFmtId="1" fontId="59" fillId="4" borderId="3" xfId="0" applyNumberFormat="1" applyFont="1" applyFill="1" applyBorder="1" applyAlignment="1">
      <alignment vertical="top" wrapText="1"/>
    </xf>
    <xf numFmtId="0" fontId="60" fillId="4" borderId="3" xfId="0" applyFont="1" applyFill="1" applyBorder="1" applyAlignment="1">
      <alignment horizontal="center" vertical="top" wrapText="1"/>
    </xf>
    <xf numFmtId="0" fontId="60" fillId="4" borderId="7" xfId="0" applyFont="1" applyFill="1" applyBorder="1" applyAlignment="1">
      <alignment horizontal="center" vertical="top" wrapText="1"/>
    </xf>
    <xf numFmtId="0" fontId="59" fillId="4" borderId="1" xfId="0" applyFont="1" applyFill="1" applyBorder="1" applyAlignment="1">
      <alignment horizontal="center" vertical="top" wrapText="1"/>
    </xf>
    <xf numFmtId="0" fontId="59" fillId="4" borderId="7" xfId="0" applyFont="1" applyFill="1" applyBorder="1" applyAlignment="1">
      <alignment horizontal="center" vertical="top" wrapText="1"/>
    </xf>
    <xf numFmtId="0" fontId="53" fillId="0" borderId="1" xfId="0" applyFont="1" applyFill="1" applyBorder="1" applyAlignment="1">
      <alignment horizontal="center" vertical="top" wrapText="1"/>
    </xf>
    <xf numFmtId="2" fontId="11" fillId="0" borderId="1" xfId="6" applyNumberFormat="1" applyFont="1" applyFill="1" applyBorder="1" applyAlignment="1">
      <alignment horizontal="center"/>
    </xf>
    <xf numFmtId="49" fontId="11" fillId="0" borderId="0" xfId="1" applyNumberFormat="1" applyFont="1" applyFill="1" applyBorder="1" applyAlignment="1">
      <alignment horizontal="center" vertical="top" wrapText="1"/>
    </xf>
    <xf numFmtId="0" fontId="11" fillId="0" borderId="0" xfId="1" applyNumberFormat="1" applyFont="1" applyFill="1" applyBorder="1" applyAlignment="1">
      <alignment horizontal="center" vertical="top" wrapText="1"/>
    </xf>
    <xf numFmtId="0" fontId="19" fillId="0" borderId="0" xfId="6" applyFont="1" applyFill="1" applyBorder="1" applyAlignment="1">
      <alignment horizontal="center" vertical="center"/>
    </xf>
    <xf numFmtId="0" fontId="11" fillId="0" borderId="0" xfId="0" applyNumberFormat="1" applyFont="1" applyFill="1" applyBorder="1" applyAlignment="1">
      <alignment horizontal="center" vertical="top" wrapText="1"/>
    </xf>
    <xf numFmtId="0" fontId="1" fillId="0" borderId="0" xfId="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xf numFmtId="0" fontId="13" fillId="0" borderId="0" xfId="1" applyFont="1" applyFill="1" applyAlignment="1">
      <alignment horizontal="center" vertical="center"/>
    </xf>
    <xf numFmtId="0" fontId="53" fillId="0" borderId="5" xfId="0" applyFont="1" applyFill="1" applyBorder="1" applyAlignment="1">
      <alignment horizontal="center" vertical="center" wrapText="1"/>
    </xf>
    <xf numFmtId="0" fontId="53" fillId="0" borderId="5" xfId="0" applyFont="1" applyFill="1" applyBorder="1" applyAlignment="1">
      <alignment horizontal="center" vertical="top" wrapText="1"/>
    </xf>
    <xf numFmtId="0" fontId="6" fillId="4" borderId="2" xfId="0" applyFont="1" applyFill="1" applyBorder="1" applyAlignment="1">
      <alignment vertical="top" wrapText="1"/>
    </xf>
    <xf numFmtId="0" fontId="58" fillId="4" borderId="3" xfId="0" applyFont="1" applyFill="1" applyBorder="1" applyAlignment="1">
      <alignment horizontal="center" vertical="top" wrapText="1"/>
    </xf>
    <xf numFmtId="0" fontId="58" fillId="4" borderId="4" xfId="0" applyFont="1" applyFill="1" applyBorder="1" applyAlignment="1">
      <alignment vertical="top" wrapText="1"/>
    </xf>
    <xf numFmtId="0" fontId="60" fillId="4" borderId="4" xfId="0" applyFont="1" applyFill="1" applyBorder="1" applyAlignment="1">
      <alignment vertical="top" wrapText="1"/>
    </xf>
    <xf numFmtId="49" fontId="9" fillId="2" borderId="0" xfId="1" applyNumberFormat="1" applyFont="1" applyFill="1" applyAlignment="1">
      <alignment wrapText="1"/>
    </xf>
    <xf numFmtId="0" fontId="63" fillId="5" borderId="0" xfId="16" applyFill="1"/>
    <xf numFmtId="0" fontId="9" fillId="5" borderId="0" xfId="16" applyFont="1" applyFill="1" applyAlignment="1">
      <alignment vertical="center" wrapText="1"/>
    </xf>
    <xf numFmtId="0" fontId="9" fillId="5" borderId="0" xfId="16" applyFont="1" applyFill="1" applyAlignment="1">
      <alignment vertical="center"/>
    </xf>
    <xf numFmtId="0" fontId="36" fillId="5" borderId="1" xfId="16" applyFont="1" applyFill="1" applyBorder="1" applyAlignment="1">
      <alignment horizontal="center" vertical="center" wrapText="1"/>
    </xf>
    <xf numFmtId="0" fontId="9" fillId="5" borderId="0" xfId="16" applyFont="1" applyFill="1"/>
    <xf numFmtId="0" fontId="37" fillId="5" borderId="1" xfId="16" applyFont="1" applyFill="1" applyBorder="1" applyAlignment="1">
      <alignment horizontal="center" vertical="top" wrapText="1"/>
    </xf>
    <xf numFmtId="0" fontId="10" fillId="5" borderId="1" xfId="16" applyFont="1" applyFill="1" applyBorder="1" applyAlignment="1">
      <alignment vertical="top" wrapText="1"/>
    </xf>
    <xf numFmtId="0" fontId="10" fillId="5" borderId="1" xfId="16" applyFont="1" applyFill="1" applyBorder="1" applyAlignment="1">
      <alignment horizontal="center" vertical="top" wrapText="1"/>
    </xf>
    <xf numFmtId="2" fontId="10" fillId="5" borderId="1" xfId="16" applyNumberFormat="1" applyFont="1" applyFill="1" applyBorder="1" applyAlignment="1">
      <alignment horizontal="center" vertical="top" wrapText="1"/>
    </xf>
    <xf numFmtId="0" fontId="63" fillId="5" borderId="1" xfId="16" applyFill="1" applyBorder="1"/>
    <xf numFmtId="2" fontId="63" fillId="5" borderId="0" xfId="16" applyNumberFormat="1" applyFill="1" applyAlignment="1">
      <alignment vertical="center"/>
    </xf>
    <xf numFmtId="0" fontId="38" fillId="5" borderId="1" xfId="16" applyFont="1" applyFill="1" applyBorder="1" applyAlignment="1">
      <alignment vertical="top" wrapText="1"/>
    </xf>
    <xf numFmtId="0" fontId="31" fillId="5" borderId="1" xfId="16" applyFont="1" applyFill="1" applyBorder="1" applyAlignment="1">
      <alignment vertical="top"/>
    </xf>
    <xf numFmtId="2" fontId="63" fillId="5" borderId="0" xfId="16" applyNumberFormat="1" applyFill="1"/>
    <xf numFmtId="0" fontId="37" fillId="5" borderId="1" xfId="16" applyFont="1" applyFill="1" applyBorder="1" applyAlignment="1">
      <alignment horizontal="center" vertical="top"/>
    </xf>
    <xf numFmtId="0" fontId="10" fillId="5" borderId="1" xfId="16" applyFont="1" applyFill="1" applyBorder="1" applyAlignment="1">
      <alignment horizontal="left" vertical="top" wrapText="1"/>
    </xf>
    <xf numFmtId="0" fontId="10" fillId="5" borderId="1" xfId="16" applyFont="1" applyFill="1" applyBorder="1" applyAlignment="1">
      <alignment horizontal="center" vertical="top"/>
    </xf>
    <xf numFmtId="0" fontId="10" fillId="5" borderId="1" xfId="16" applyFont="1" applyFill="1" applyBorder="1" applyAlignment="1">
      <alignment vertical="top"/>
    </xf>
    <xf numFmtId="0" fontId="36" fillId="5" borderId="1" xfId="16" applyFont="1" applyFill="1" applyBorder="1" applyAlignment="1">
      <alignment horizontal="center" vertical="top" wrapText="1"/>
    </xf>
    <xf numFmtId="0" fontId="10" fillId="5" borderId="1" xfId="16" applyFont="1" applyFill="1" applyBorder="1" applyAlignment="1">
      <alignment vertical="center" wrapText="1"/>
    </xf>
    <xf numFmtId="0" fontId="63" fillId="6" borderId="0" xfId="16" applyFill="1"/>
    <xf numFmtId="0" fontId="37" fillId="0" borderId="1" xfId="16" applyFont="1" applyBorder="1" applyAlignment="1">
      <alignment horizontal="center" vertical="center" wrapText="1"/>
    </xf>
    <xf numFmtId="0" fontId="10" fillId="0" borderId="1" xfId="16" applyFont="1" applyBorder="1" applyAlignment="1">
      <alignment vertical="center"/>
    </xf>
    <xf numFmtId="0" fontId="10" fillId="0" borderId="1" xfId="16" applyFont="1" applyBorder="1" applyAlignment="1">
      <alignment horizontal="center" vertical="center"/>
    </xf>
    <xf numFmtId="0" fontId="10" fillId="0" borderId="1" xfId="16" applyFont="1" applyBorder="1" applyAlignment="1">
      <alignment vertical="top"/>
    </xf>
    <xf numFmtId="0" fontId="39" fillId="2" borderId="1" xfId="16" applyFont="1" applyFill="1" applyBorder="1" applyAlignment="1">
      <alignment horizontal="left" vertical="center"/>
    </xf>
    <xf numFmtId="2" fontId="63" fillId="0" borderId="0" xfId="16" applyNumberFormat="1"/>
    <xf numFmtId="0" fontId="63" fillId="0" borderId="0" xfId="16"/>
    <xf numFmtId="0" fontId="37" fillId="0" borderId="1" xfId="16" applyFont="1" applyBorder="1" applyAlignment="1">
      <alignment horizontal="center" vertical="center"/>
    </xf>
    <xf numFmtId="0" fontId="10" fillId="5" borderId="1" xfId="16" applyFont="1" applyFill="1" applyBorder="1" applyAlignment="1">
      <alignment horizontal="left" vertical="center" wrapText="1"/>
    </xf>
    <xf numFmtId="0" fontId="39" fillId="5" borderId="1" xfId="16" applyFont="1" applyFill="1" applyBorder="1" applyAlignment="1">
      <alignment horizontal="left" vertical="center"/>
    </xf>
    <xf numFmtId="0" fontId="63" fillId="5" borderId="1" xfId="16" applyFill="1" applyBorder="1" applyAlignment="1">
      <alignment horizontal="left"/>
    </xf>
    <xf numFmtId="0" fontId="10" fillId="5" borderId="1" xfId="16" applyFont="1" applyFill="1" applyBorder="1"/>
    <xf numFmtId="0" fontId="13" fillId="5" borderId="1" xfId="16" applyFont="1" applyFill="1" applyBorder="1" applyAlignment="1">
      <alignment vertical="top"/>
    </xf>
    <xf numFmtId="0" fontId="39" fillId="2" borderId="1" xfId="16" applyFont="1" applyFill="1" applyBorder="1" applyAlignment="1">
      <alignment horizontal="left" vertical="top"/>
    </xf>
    <xf numFmtId="0" fontId="37" fillId="0" borderId="1" xfId="16" applyFont="1" applyBorder="1" applyAlignment="1">
      <alignment horizontal="center" vertical="top" wrapText="1"/>
    </xf>
    <xf numFmtId="0" fontId="10" fillId="0" borderId="1" xfId="16" applyFont="1" applyBorder="1" applyAlignment="1">
      <alignment vertical="top" wrapText="1"/>
    </xf>
    <xf numFmtId="0" fontId="10" fillId="0" borderId="1" xfId="16" applyFont="1" applyBorder="1" applyAlignment="1">
      <alignment horizontal="center" vertical="top"/>
    </xf>
    <xf numFmtId="0" fontId="10" fillId="0" borderId="1" xfId="16" applyFont="1" applyBorder="1" applyAlignment="1">
      <alignment horizontal="left" vertical="top" wrapText="1"/>
    </xf>
    <xf numFmtId="0" fontId="10" fillId="0" borderId="1" xfId="16" applyFont="1" applyBorder="1"/>
    <xf numFmtId="1" fontId="37" fillId="5" borderId="1" xfId="16" applyNumberFormat="1" applyFont="1" applyFill="1" applyBorder="1" applyAlignment="1">
      <alignment horizontal="center" vertical="top"/>
    </xf>
    <xf numFmtId="0" fontId="40" fillId="5" borderId="1" xfId="16" applyFont="1" applyFill="1" applyBorder="1" applyAlignment="1">
      <alignment horizontal="left" vertical="top" wrapText="1"/>
    </xf>
    <xf numFmtId="0" fontId="40" fillId="5" borderId="1" xfId="16" applyFont="1" applyFill="1" applyBorder="1" applyAlignment="1">
      <alignment horizontal="center" vertical="top"/>
    </xf>
    <xf numFmtId="0" fontId="41" fillId="5" borderId="1" xfId="16" applyFont="1" applyFill="1" applyBorder="1" applyAlignment="1">
      <alignment vertical="top"/>
    </xf>
    <xf numFmtId="0" fontId="3" fillId="5" borderId="1" xfId="16" applyFont="1" applyFill="1" applyBorder="1" applyAlignment="1">
      <alignment horizontal="left" vertical="center"/>
    </xf>
    <xf numFmtId="0" fontId="42" fillId="5" borderId="1" xfId="16" applyFont="1" applyFill="1" applyBorder="1" applyAlignment="1">
      <alignment vertical="top"/>
    </xf>
    <xf numFmtId="2" fontId="9" fillId="5" borderId="0" xfId="16" applyNumberFormat="1" applyFont="1" applyFill="1" applyAlignment="1">
      <alignment vertical="center" wrapText="1"/>
    </xf>
    <xf numFmtId="0" fontId="63" fillId="5" borderId="1" xfId="16" applyFill="1" applyBorder="1" applyAlignment="1">
      <alignment horizontal="left" vertical="top"/>
    </xf>
    <xf numFmtId="0" fontId="10" fillId="0" borderId="1" xfId="16" applyFont="1" applyBorder="1" applyAlignment="1">
      <alignment horizontal="center" vertical="top" wrapText="1"/>
    </xf>
    <xf numFmtId="0" fontId="36" fillId="5" borderId="1" xfId="16" applyFont="1" applyFill="1" applyBorder="1" applyAlignment="1">
      <alignment vertical="top" wrapText="1"/>
    </xf>
    <xf numFmtId="0" fontId="37" fillId="5" borderId="7" xfId="3" applyFont="1" applyFill="1" applyBorder="1" applyAlignment="1">
      <alignment horizontal="center" vertical="top" wrapText="1"/>
    </xf>
    <xf numFmtId="0" fontId="40" fillId="5" borderId="1" xfId="16" applyFont="1" applyFill="1" applyBorder="1" applyAlignment="1">
      <alignment vertical="center" wrapText="1"/>
    </xf>
    <xf numFmtId="0" fontId="40" fillId="5" borderId="1" xfId="16" applyFont="1" applyFill="1" applyBorder="1" applyAlignment="1">
      <alignment horizontal="center" vertical="top" wrapText="1"/>
    </xf>
    <xf numFmtId="0" fontId="40" fillId="5" borderId="1" xfId="16" applyFont="1" applyFill="1" applyBorder="1" applyAlignment="1">
      <alignment vertical="top" wrapText="1"/>
    </xf>
    <xf numFmtId="0" fontId="63" fillId="5" borderId="1" xfId="16" applyFill="1" applyBorder="1" applyAlignment="1">
      <alignment vertical="top"/>
    </xf>
    <xf numFmtId="0" fontId="21" fillId="2" borderId="1" xfId="16" applyFont="1" applyFill="1" applyBorder="1" applyAlignment="1">
      <alignment vertical="top" wrapText="1"/>
    </xf>
    <xf numFmtId="0" fontId="39" fillId="2" borderId="1" xfId="16" applyFont="1" applyFill="1" applyBorder="1" applyAlignment="1">
      <alignment horizontal="left" vertical="center" wrapText="1"/>
    </xf>
    <xf numFmtId="0" fontId="36" fillId="5" borderId="1" xfId="16" applyFont="1" applyFill="1" applyBorder="1" applyAlignment="1">
      <alignment horizontal="left" vertical="top" wrapText="1"/>
    </xf>
    <xf numFmtId="0" fontId="37" fillId="0" borderId="1" xfId="16" applyFont="1" applyBorder="1" applyAlignment="1">
      <alignment horizontal="center" vertical="top"/>
    </xf>
    <xf numFmtId="2" fontId="9" fillId="5" borderId="0" xfId="16" applyNumberFormat="1" applyFont="1" applyFill="1"/>
    <xf numFmtId="1" fontId="37" fillId="5" borderId="1" xfId="16" applyNumberFormat="1" applyFont="1" applyFill="1" applyBorder="1" applyAlignment="1">
      <alignment horizontal="center" vertical="top" wrapText="1"/>
    </xf>
    <xf numFmtId="2" fontId="36" fillId="5" borderId="1" xfId="16" applyNumberFormat="1" applyFont="1" applyFill="1" applyBorder="1" applyAlignment="1">
      <alignment horizontal="left" vertical="top" wrapText="1"/>
    </xf>
    <xf numFmtId="2" fontId="10" fillId="5" borderId="1" xfId="16" applyNumberFormat="1" applyFont="1" applyFill="1" applyBorder="1" applyAlignment="1">
      <alignment horizontal="left" vertical="top" wrapText="1"/>
    </xf>
    <xf numFmtId="0" fontId="40" fillId="5" borderId="1" xfId="16" applyFont="1" applyFill="1" applyBorder="1" applyAlignment="1">
      <alignment vertical="top"/>
    </xf>
    <xf numFmtId="0" fontId="10" fillId="0" borderId="12" xfId="3" applyFont="1" applyBorder="1" applyAlignment="1">
      <alignment vertical="top" wrapText="1"/>
    </xf>
    <xf numFmtId="0" fontId="10" fillId="0" borderId="7" xfId="3" applyFont="1" applyBorder="1" applyAlignment="1">
      <alignment horizontal="center" vertical="top" wrapText="1"/>
    </xf>
    <xf numFmtId="0" fontId="37" fillId="0" borderId="4" xfId="3" applyFont="1" applyBorder="1" applyAlignment="1">
      <alignment horizontal="center" vertical="top"/>
    </xf>
    <xf numFmtId="0" fontId="10" fillId="0" borderId="2" xfId="3" applyFont="1" applyBorder="1" applyAlignment="1">
      <alignment vertical="top" wrapText="1"/>
    </xf>
    <xf numFmtId="0" fontId="10" fillId="0" borderId="1" xfId="3" applyFont="1" applyBorder="1" applyAlignment="1">
      <alignment horizontal="center" vertical="top" wrapText="1"/>
    </xf>
    <xf numFmtId="0" fontId="10" fillId="0" borderId="8" xfId="3" applyFont="1" applyBorder="1" applyAlignment="1">
      <alignment vertical="top" wrapText="1"/>
    </xf>
    <xf numFmtId="0" fontId="10" fillId="0" borderId="5" xfId="3" applyFont="1" applyBorder="1" applyAlignment="1">
      <alignment horizontal="center" vertical="top" wrapText="1"/>
    </xf>
    <xf numFmtId="0" fontId="37" fillId="0" borderId="1" xfId="3" applyFont="1" applyBorder="1" applyAlignment="1">
      <alignment horizontal="center" vertical="top"/>
    </xf>
    <xf numFmtId="0" fontId="10" fillId="0" borderId="1" xfId="3" applyFont="1" applyBorder="1" applyAlignment="1">
      <alignment vertical="top" wrapText="1"/>
    </xf>
    <xf numFmtId="0" fontId="10" fillId="0" borderId="7" xfId="3" applyFont="1" applyBorder="1" applyAlignment="1">
      <alignment vertical="top" wrapText="1"/>
    </xf>
    <xf numFmtId="0" fontId="10" fillId="5" borderId="1" xfId="16" applyFont="1" applyFill="1" applyBorder="1" applyAlignment="1">
      <alignment horizontal="left" vertical="center"/>
    </xf>
    <xf numFmtId="0" fontId="10" fillId="5" borderId="1" xfId="16" applyFont="1" applyFill="1" applyBorder="1" applyAlignment="1">
      <alignment horizontal="left" vertical="top"/>
    </xf>
    <xf numFmtId="0" fontId="10" fillId="5" borderId="0" xfId="16" applyFont="1" applyFill="1" applyAlignment="1">
      <alignment horizontal="center" vertical="top" wrapText="1"/>
    </xf>
    <xf numFmtId="0" fontId="38" fillId="5" borderId="1" xfId="16" applyFont="1" applyFill="1" applyBorder="1" applyAlignment="1">
      <alignment vertical="top"/>
    </xf>
    <xf numFmtId="0" fontId="1" fillId="5" borderId="1" xfId="3" applyFill="1" applyBorder="1" applyAlignment="1">
      <alignment vertical="center"/>
    </xf>
    <xf numFmtId="0" fontId="43" fillId="5" borderId="1" xfId="16" applyFont="1" applyFill="1" applyBorder="1" applyAlignment="1">
      <alignment horizontal="left" vertical="top"/>
    </xf>
    <xf numFmtId="0" fontId="10" fillId="5" borderId="1" xfId="16" applyFont="1" applyFill="1" applyBorder="1" applyAlignment="1">
      <alignment vertical="center"/>
    </xf>
    <xf numFmtId="0" fontId="37" fillId="5" borderId="1" xfId="16" applyFont="1" applyFill="1" applyBorder="1" applyAlignment="1">
      <alignment horizontal="center" vertical="center" wrapText="1"/>
    </xf>
    <xf numFmtId="0" fontId="10" fillId="5" borderId="1" xfId="16" applyFont="1" applyFill="1" applyBorder="1" applyAlignment="1">
      <alignment horizontal="center" vertical="center" wrapText="1"/>
    </xf>
    <xf numFmtId="0" fontId="36" fillId="0" borderId="1" xfId="16" applyFont="1" applyBorder="1" applyAlignment="1">
      <alignment horizontal="center" vertical="top" wrapText="1"/>
    </xf>
    <xf numFmtId="0" fontId="11" fillId="5" borderId="1" xfId="16" applyFont="1" applyFill="1" applyBorder="1"/>
    <xf numFmtId="0" fontId="37" fillId="4" borderId="1" xfId="16" applyFont="1" applyFill="1" applyBorder="1" applyAlignment="1">
      <alignment horizontal="center" vertical="top" wrapText="1"/>
    </xf>
    <xf numFmtId="0" fontId="10" fillId="4" borderId="1" xfId="16" applyFont="1" applyFill="1" applyBorder="1" applyAlignment="1">
      <alignment horizontal="left" vertical="top" wrapText="1"/>
    </xf>
    <xf numFmtId="0" fontId="10" fillId="4" borderId="1" xfId="16" applyFont="1" applyFill="1" applyBorder="1" applyAlignment="1">
      <alignment horizontal="center" vertical="top" wrapText="1"/>
    </xf>
    <xf numFmtId="0" fontId="10" fillId="4" borderId="1" xfId="16" applyFont="1" applyFill="1" applyBorder="1" applyAlignment="1">
      <alignment vertical="top"/>
    </xf>
    <xf numFmtId="0" fontId="63" fillId="4" borderId="1" xfId="16" applyFill="1" applyBorder="1"/>
    <xf numFmtId="2" fontId="63" fillId="4" borderId="0" xfId="16" applyNumberFormat="1" applyFill="1"/>
    <xf numFmtId="0" fontId="63" fillId="4" borderId="0" xfId="16" applyFill="1"/>
    <xf numFmtId="0" fontId="39" fillId="5" borderId="1" xfId="16" applyFont="1" applyFill="1" applyBorder="1" applyAlignment="1">
      <alignment vertical="top" wrapText="1"/>
    </xf>
    <xf numFmtId="0" fontId="11" fillId="5" borderId="1" xfId="16" applyFont="1" applyFill="1" applyBorder="1" applyAlignment="1">
      <alignment vertical="top"/>
    </xf>
    <xf numFmtId="0" fontId="44" fillId="5" borderId="1" xfId="16" applyFont="1" applyFill="1" applyBorder="1" applyAlignment="1">
      <alignment vertical="top" wrapText="1"/>
    </xf>
    <xf numFmtId="0" fontId="39" fillId="5" borderId="1" xfId="16" applyFont="1" applyFill="1" applyBorder="1" applyAlignment="1">
      <alignment horizontal="left" vertical="top"/>
    </xf>
    <xf numFmtId="0" fontId="1" fillId="5" borderId="1" xfId="16" applyFont="1" applyFill="1" applyBorder="1" applyAlignment="1">
      <alignment vertical="top"/>
    </xf>
    <xf numFmtId="2" fontId="10" fillId="5" borderId="0" xfId="16" applyNumberFormat="1" applyFont="1" applyFill="1" applyAlignment="1">
      <alignment horizontal="left" vertical="center" wrapText="1"/>
    </xf>
    <xf numFmtId="0" fontId="46" fillId="0" borderId="2" xfId="16" applyFont="1" applyBorder="1" applyAlignment="1">
      <alignment vertical="center" wrapText="1"/>
    </xf>
    <xf numFmtId="2" fontId="10" fillId="0" borderId="0" xfId="16" applyNumberFormat="1" applyFont="1" applyAlignment="1">
      <alignment horizontal="left" vertical="center" wrapText="1"/>
    </xf>
    <xf numFmtId="0" fontId="37" fillId="5" borderId="1" xfId="16" applyFont="1" applyFill="1" applyBorder="1" applyAlignment="1">
      <alignment vertical="top" wrapText="1"/>
    </xf>
    <xf numFmtId="0" fontId="47" fillId="5" borderId="1" xfId="16" applyFont="1" applyFill="1" applyBorder="1" applyAlignment="1">
      <alignment vertical="top" wrapText="1"/>
    </xf>
    <xf numFmtId="0" fontId="37" fillId="5" borderId="1" xfId="16" applyFont="1" applyFill="1" applyBorder="1" applyAlignment="1">
      <alignment vertical="top"/>
    </xf>
    <xf numFmtId="2" fontId="36" fillId="5" borderId="0" xfId="16" applyNumberFormat="1" applyFont="1" applyFill="1" applyAlignment="1">
      <alignment vertical="top" wrapText="1"/>
    </xf>
    <xf numFmtId="0" fontId="36" fillId="5" borderId="0" xfId="16" applyFont="1" applyFill="1" applyAlignment="1">
      <alignment vertical="top" wrapText="1"/>
    </xf>
    <xf numFmtId="0" fontId="63" fillId="0" borderId="1" xfId="16" applyBorder="1"/>
    <xf numFmtId="0" fontId="37" fillId="5" borderId="1" xfId="16" applyFont="1" applyFill="1" applyBorder="1" applyAlignment="1">
      <alignment horizontal="center" vertical="center"/>
    </xf>
    <xf numFmtId="0" fontId="10" fillId="5" borderId="1" xfId="16" applyFont="1" applyFill="1" applyBorder="1" applyAlignment="1">
      <alignment horizontal="center" vertical="center"/>
    </xf>
    <xf numFmtId="0" fontId="40" fillId="5" borderId="1" xfId="16" applyFont="1" applyFill="1" applyBorder="1" applyAlignment="1">
      <alignment horizontal="center" vertical="center" wrapText="1"/>
    </xf>
    <xf numFmtId="0" fontId="49" fillId="5" borderId="1" xfId="16" applyFont="1" applyFill="1" applyBorder="1" applyAlignment="1">
      <alignment vertical="top"/>
    </xf>
    <xf numFmtId="0" fontId="42" fillId="5" borderId="1" xfId="16" applyFont="1" applyFill="1" applyBorder="1" applyAlignment="1">
      <alignment horizontal="left" vertical="top" wrapText="1"/>
    </xf>
    <xf numFmtId="0" fontId="11" fillId="5" borderId="1" xfId="16" applyFont="1" applyFill="1" applyBorder="1" applyAlignment="1">
      <alignment vertical="top" wrapText="1"/>
    </xf>
    <xf numFmtId="0" fontId="40" fillId="0" borderId="1" xfId="16" applyFont="1" applyBorder="1" applyAlignment="1">
      <alignment horizontal="center" vertical="top" wrapText="1"/>
    </xf>
    <xf numFmtId="0" fontId="40" fillId="5" borderId="4" xfId="16" applyFont="1" applyFill="1" applyBorder="1" applyAlignment="1">
      <alignment vertical="top" wrapText="1"/>
    </xf>
    <xf numFmtId="0" fontId="49" fillId="5" borderId="1" xfId="16" applyFont="1" applyFill="1" applyBorder="1" applyAlignment="1">
      <alignment vertical="top" wrapText="1"/>
    </xf>
    <xf numFmtId="0" fontId="13" fillId="5" borderId="1" xfId="16" applyFont="1" applyFill="1" applyBorder="1" applyAlignment="1">
      <alignment vertical="top" wrapText="1"/>
    </xf>
    <xf numFmtId="0" fontId="9" fillId="5" borderId="1" xfId="16" applyFont="1" applyFill="1" applyBorder="1" applyAlignment="1">
      <alignment vertical="center"/>
    </xf>
    <xf numFmtId="0" fontId="9" fillId="5" borderId="1" xfId="16" applyFont="1" applyFill="1" applyBorder="1" applyAlignment="1">
      <alignment vertical="top"/>
    </xf>
    <xf numFmtId="0" fontId="51" fillId="5" borderId="1" xfId="12" applyFont="1" applyFill="1" applyBorder="1" applyAlignment="1">
      <alignment vertical="center"/>
    </xf>
    <xf numFmtId="0" fontId="64" fillId="5" borderId="1" xfId="12" applyFont="1" applyFill="1" applyBorder="1" applyAlignment="1">
      <alignment vertical="center" wrapText="1"/>
    </xf>
    <xf numFmtId="0" fontId="9" fillId="5" borderId="1" xfId="16" applyFont="1" applyFill="1" applyBorder="1" applyAlignment="1">
      <alignment vertical="top" wrapText="1"/>
    </xf>
    <xf numFmtId="0" fontId="64" fillId="5" borderId="1" xfId="12" applyFont="1" applyFill="1" applyBorder="1" applyAlignment="1">
      <alignment horizontal="center" vertical="center" wrapText="1"/>
    </xf>
    <xf numFmtId="0" fontId="64" fillId="5" borderId="1" xfId="12" applyFont="1" applyFill="1" applyBorder="1" applyAlignment="1">
      <alignment horizontal="center" vertical="top" wrapText="1"/>
    </xf>
    <xf numFmtId="49" fontId="28" fillId="0" borderId="0" xfId="1" applyNumberFormat="1" applyFont="1" applyFill="1" applyBorder="1" applyAlignment="1">
      <alignment vertical="center" wrapText="1"/>
    </xf>
    <xf numFmtId="49" fontId="9" fillId="2" borderId="0" xfId="1" applyNumberFormat="1" applyFont="1" applyFill="1" applyAlignment="1">
      <alignmen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5" fontId="11" fillId="4" borderId="1" xfId="1"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55" fillId="0" borderId="0" xfId="0" applyFont="1" applyFill="1"/>
    <xf numFmtId="0" fontId="67" fillId="0" borderId="0" xfId="0" applyFont="1" applyFill="1" applyBorder="1" applyAlignment="1"/>
    <xf numFmtId="0" fontId="38" fillId="0" borderId="0" xfId="0" applyFont="1" applyFill="1" applyBorder="1" applyAlignment="1">
      <alignment horizontal="center"/>
    </xf>
    <xf numFmtId="0" fontId="33" fillId="0" borderId="0" xfId="0" applyFont="1" applyFill="1" applyBorder="1" applyAlignment="1">
      <alignment horizontal="center"/>
    </xf>
    <xf numFmtId="0" fontId="69" fillId="0" borderId="0" xfId="0" applyFont="1" applyFill="1" applyBorder="1" applyAlignment="1">
      <alignment horizontal="center"/>
    </xf>
    <xf numFmtId="0" fontId="70" fillId="0" borderId="0" xfId="0" applyFont="1" applyFill="1" applyAlignment="1">
      <alignment horizontal="center"/>
    </xf>
    <xf numFmtId="0" fontId="11" fillId="0" borderId="0" xfId="0" applyFont="1" applyFill="1" applyAlignment="1"/>
    <xf numFmtId="0" fontId="22" fillId="0" borderId="0" xfId="0" applyFont="1" applyFill="1" applyAlignment="1"/>
    <xf numFmtId="0" fontId="38" fillId="0" borderId="1" xfId="0"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2" xfId="5" applyFont="1" applyFill="1" applyBorder="1" applyAlignment="1">
      <alignment horizontal="center" vertical="center"/>
    </xf>
    <xf numFmtId="0" fontId="33" fillId="0" borderId="1" xfId="0"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7" xfId="5" applyNumberFormat="1" applyFont="1" applyFill="1" applyBorder="1" applyAlignment="1">
      <alignment horizontal="center" vertical="center" wrapText="1"/>
    </xf>
    <xf numFmtId="0" fontId="11" fillId="0" borderId="7" xfId="5" applyFont="1" applyFill="1" applyBorder="1" applyAlignment="1">
      <alignment horizontal="center" vertical="center" wrapText="1"/>
    </xf>
    <xf numFmtId="0" fontId="33" fillId="0" borderId="1" xfId="0" applyFont="1" applyFill="1" applyBorder="1" applyAlignment="1">
      <alignment horizontal="center" vertical="center"/>
    </xf>
    <xf numFmtId="0" fontId="11" fillId="0" borderId="1" xfId="17" applyFont="1" applyFill="1" applyBorder="1" applyAlignment="1">
      <alignment vertical="center" wrapText="1"/>
    </xf>
    <xf numFmtId="0" fontId="11" fillId="0" borderId="1" xfId="17" applyFont="1" applyFill="1" applyBorder="1" applyAlignment="1">
      <alignment horizontal="center" vertical="center" wrapText="1"/>
    </xf>
    <xf numFmtId="2" fontId="33" fillId="0" borderId="1" xfId="0" applyNumberFormat="1" applyFont="1" applyFill="1" applyBorder="1" applyAlignment="1">
      <alignment horizontal="center" vertical="center"/>
    </xf>
    <xf numFmtId="0" fontId="33" fillId="0" borderId="1" xfId="0" applyFont="1" applyFill="1" applyBorder="1" applyAlignment="1">
      <alignment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33" fillId="0" borderId="6" xfId="0" applyFont="1" applyFill="1" applyBorder="1" applyAlignment="1">
      <alignment horizontal="center" vertical="center" wrapText="1"/>
    </xf>
    <xf numFmtId="0" fontId="33" fillId="0" borderId="1" xfId="0" applyFont="1" applyFill="1" applyBorder="1" applyAlignment="1">
      <alignment vertical="center"/>
    </xf>
    <xf numFmtId="0" fontId="33" fillId="0" borderId="5" xfId="0" applyFont="1" applyFill="1" applyBorder="1" applyAlignment="1">
      <alignment horizontal="center" vertical="center" wrapText="1"/>
    </xf>
    <xf numFmtId="0" fontId="11" fillId="0"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3" fillId="0" borderId="6" xfId="0" applyFont="1" applyFill="1" applyBorder="1" applyAlignment="1">
      <alignment horizontal="center" vertical="center" wrapText="1"/>
    </xf>
    <xf numFmtId="49" fontId="11" fillId="0" borderId="1" xfId="0" applyNumberFormat="1" applyFont="1" applyFill="1" applyBorder="1" applyAlignment="1">
      <alignment horizontal="left" wrapText="1"/>
    </xf>
    <xf numFmtId="0" fontId="38" fillId="0" borderId="3" xfId="0" applyFont="1" applyFill="1" applyBorder="1" applyAlignment="1">
      <alignment vertical="center" wrapText="1"/>
    </xf>
    <xf numFmtId="0" fontId="38" fillId="0" borderId="1" xfId="0" applyFont="1" applyFill="1" applyBorder="1" applyAlignment="1">
      <alignment vertical="center" wrapText="1"/>
    </xf>
    <xf numFmtId="2" fontId="38" fillId="0" borderId="1" xfId="0" applyNumberFormat="1" applyFont="1" applyFill="1" applyBorder="1" applyAlignment="1">
      <alignment horizontal="center" vertical="center"/>
    </xf>
    <xf numFmtId="0" fontId="38" fillId="0" borderId="5" xfId="0" applyFont="1" applyFill="1" applyBorder="1" applyAlignment="1">
      <alignment horizontal="center" vertical="center" wrapText="1"/>
    </xf>
    <xf numFmtId="0" fontId="13" fillId="4" borderId="1" xfId="0" applyNumberFormat="1" applyFont="1" applyFill="1" applyBorder="1" applyAlignment="1">
      <alignment vertical="center" wrapText="1"/>
    </xf>
    <xf numFmtId="49" fontId="11" fillId="4" borderId="1" xfId="0" applyNumberFormat="1" applyFont="1" applyFill="1" applyBorder="1" applyAlignment="1">
      <alignment vertical="center" wrapText="1"/>
    </xf>
    <xf numFmtId="0" fontId="33" fillId="0" borderId="3" xfId="0" applyFont="1" applyFill="1" applyBorder="1" applyAlignment="1"/>
    <xf numFmtId="0" fontId="33" fillId="0" borderId="1" xfId="0" applyFont="1" applyFill="1" applyBorder="1" applyAlignment="1">
      <alignment horizontal="center"/>
    </xf>
    <xf numFmtId="0" fontId="0" fillId="4" borderId="1" xfId="0"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2" fontId="13" fillId="0" borderId="1" xfId="0" applyNumberFormat="1" applyFont="1" applyFill="1" applyBorder="1" applyAlignment="1">
      <alignment horizontal="left" vertical="center"/>
    </xf>
    <xf numFmtId="0" fontId="11" fillId="0" borderId="1" xfId="0" applyFont="1" applyFill="1" applyBorder="1" applyAlignment="1">
      <alignment vertical="center"/>
    </xf>
    <xf numFmtId="2" fontId="11" fillId="0" borderId="1" xfId="5" applyNumberFormat="1" applyFont="1" applyFill="1" applyBorder="1" applyAlignment="1">
      <alignment horizontal="center" vertical="center" wrapText="1"/>
    </xf>
    <xf numFmtId="0" fontId="0" fillId="4" borderId="1" xfId="0" applyFill="1" applyBorder="1" applyAlignment="1">
      <alignment vertical="center" wrapText="1"/>
    </xf>
    <xf numFmtId="1" fontId="11"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22" fillId="0" borderId="1" xfId="0" applyFont="1" applyFill="1" applyBorder="1" applyAlignment="1">
      <alignment horizontal="center"/>
    </xf>
    <xf numFmtId="0" fontId="72" fillId="0" borderId="1" xfId="0" applyFont="1" applyFill="1" applyBorder="1" applyAlignment="1">
      <alignment vertical="center" wrapText="1"/>
    </xf>
    <xf numFmtId="4" fontId="72" fillId="0" borderId="1" xfId="0" applyNumberFormat="1" applyFont="1" applyFill="1" applyBorder="1" applyAlignment="1">
      <alignment vertical="center"/>
    </xf>
    <xf numFmtId="0" fontId="22" fillId="0" borderId="1" xfId="0" applyFont="1" applyFill="1" applyBorder="1" applyAlignment="1"/>
    <xf numFmtId="0" fontId="31" fillId="0" borderId="0" xfId="0" applyFont="1" applyFill="1"/>
    <xf numFmtId="0" fontId="11" fillId="0" borderId="0" xfId="0" applyFont="1" applyFill="1" applyAlignment="1">
      <alignment vertical="center"/>
    </xf>
    <xf numFmtId="0" fontId="11" fillId="0" borderId="1" xfId="0" applyFont="1" applyFill="1" applyBorder="1" applyAlignment="1">
      <alignment horizontal="left" wrapText="1"/>
    </xf>
    <xf numFmtId="0" fontId="67" fillId="0" borderId="0" xfId="1" applyFont="1" applyFill="1" applyBorder="1" applyAlignment="1">
      <alignment vertical="center" wrapText="1"/>
    </xf>
    <xf numFmtId="0" fontId="68" fillId="0" borderId="0" xfId="1" applyFont="1" applyFill="1" applyBorder="1" applyAlignment="1">
      <alignment vertical="center" wrapText="1"/>
    </xf>
    <xf numFmtId="0" fontId="67" fillId="0" borderId="0" xfId="0" applyFont="1" applyFill="1" applyBorder="1" applyAlignment="1">
      <alignment horizontal="center"/>
    </xf>
    <xf numFmtId="0" fontId="68" fillId="0" borderId="0" xfId="0" applyFont="1" applyFill="1" applyBorder="1" applyAlignment="1">
      <alignment vertical="center" wrapText="1"/>
    </xf>
    <xf numFmtId="0" fontId="11" fillId="0" borderId="1" xfId="17" applyFont="1" applyFill="1" applyBorder="1" applyAlignment="1">
      <alignment horizontal="left" vertical="center" wrapText="1"/>
    </xf>
    <xf numFmtId="0" fontId="11" fillId="0" borderId="1" xfId="0" applyNumberFormat="1" applyFont="1" applyFill="1" applyBorder="1" applyAlignment="1">
      <alignment horizontal="center"/>
    </xf>
    <xf numFmtId="2" fontId="38" fillId="0" borderId="3" xfId="0" applyNumberFormat="1" applyFont="1" applyFill="1" applyBorder="1" applyAlignment="1">
      <alignment horizontal="center" vertical="center"/>
    </xf>
    <xf numFmtId="0" fontId="0" fillId="0" borderId="1" xfId="0" applyFill="1" applyBorder="1"/>
    <xf numFmtId="0" fontId="22" fillId="0" borderId="1" xfId="0" applyFont="1" applyFill="1" applyBorder="1"/>
    <xf numFmtId="0" fontId="72" fillId="0" borderId="0" xfId="0" applyFont="1" applyFill="1" applyBorder="1" applyAlignment="1">
      <alignment vertical="center" wrapText="1"/>
    </xf>
    <xf numFmtId="4" fontId="72" fillId="0" borderId="0" xfId="0" applyNumberFormat="1" applyFont="1" applyFill="1" applyBorder="1" applyAlignment="1">
      <alignment vertical="center"/>
    </xf>
    <xf numFmtId="0" fontId="10" fillId="2" borderId="4" xfId="0" applyFont="1" applyFill="1" applyBorder="1" applyAlignment="1">
      <alignment vertical="top" wrapText="1"/>
    </xf>
    <xf numFmtId="0" fontId="10" fillId="5" borderId="1" xfId="12" applyFont="1" applyFill="1" applyBorder="1" applyAlignment="1">
      <alignment horizontal="center" vertical="center" wrapText="1"/>
    </xf>
    <xf numFmtId="0" fontId="10" fillId="5" borderId="1" xfId="12" applyFont="1" applyFill="1" applyBorder="1" applyAlignment="1">
      <alignment vertical="center" wrapText="1"/>
    </xf>
    <xf numFmtId="0" fontId="10" fillId="5" borderId="1" xfId="12" applyFont="1" applyFill="1" applyBorder="1" applyAlignment="1">
      <alignment horizontal="center" vertical="center"/>
    </xf>
    <xf numFmtId="0" fontId="1" fillId="5" borderId="1" xfId="16" applyFont="1" applyFill="1" applyBorder="1"/>
    <xf numFmtId="0" fontId="36" fillId="5" borderId="1" xfId="12" applyFont="1" applyFill="1" applyBorder="1" applyAlignment="1">
      <alignment horizontal="center" vertical="center" wrapText="1"/>
    </xf>
    <xf numFmtId="2" fontId="1" fillId="5" borderId="0" xfId="16" applyNumberFormat="1" applyFont="1" applyFill="1"/>
    <xf numFmtId="0" fontId="1" fillId="5" borderId="0" xfId="16" applyFont="1" applyFill="1"/>
    <xf numFmtId="0" fontId="11" fillId="0" borderId="5"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7" xfId="1" applyFont="1" applyFill="1" applyBorder="1" applyAlignment="1">
      <alignment horizontal="left" vertical="center" wrapText="1"/>
    </xf>
    <xf numFmtId="0" fontId="11" fillId="0" borderId="5"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0" fillId="0" borderId="1" xfId="16" applyFont="1" applyFill="1" applyBorder="1" applyAlignment="1">
      <alignment horizontal="center" vertical="top" wrapText="1"/>
    </xf>
    <xf numFmtId="0" fontId="10" fillId="0" borderId="1" xfId="16" applyFont="1" applyFill="1" applyBorder="1" applyAlignment="1">
      <alignment vertical="top" wrapText="1"/>
    </xf>
    <xf numFmtId="2" fontId="10" fillId="0" borderId="1" xfId="16" applyNumberFormat="1" applyFont="1" applyFill="1" applyBorder="1" applyAlignment="1">
      <alignment horizontal="center" vertical="top" wrapText="1"/>
    </xf>
    <xf numFmtId="0" fontId="10" fillId="0" borderId="1" xfId="16" applyFont="1" applyFill="1" applyBorder="1" applyAlignment="1">
      <alignment horizontal="left" vertical="top" wrapText="1"/>
    </xf>
    <xf numFmtId="0" fontId="39" fillId="0" borderId="1" xfId="16" applyFont="1" applyFill="1" applyBorder="1" applyAlignment="1">
      <alignment horizontal="left" vertical="top"/>
    </xf>
    <xf numFmtId="2" fontId="1" fillId="0" borderId="0" xfId="16" applyNumberFormat="1" applyFont="1" applyFill="1"/>
    <xf numFmtId="0" fontId="1" fillId="0" borderId="0" xfId="16" applyFont="1" applyFill="1"/>
    <xf numFmtId="0" fontId="37" fillId="5" borderId="1" xfId="0" applyNumberFormat="1" applyFont="1" applyFill="1" applyBorder="1" applyAlignment="1">
      <alignment horizontal="center" vertical="top" wrapText="1"/>
    </xf>
    <xf numFmtId="49" fontId="11" fillId="0" borderId="2" xfId="0" applyNumberFormat="1" applyFont="1" applyFill="1" applyBorder="1" applyAlignment="1">
      <alignment vertical="center" wrapText="1"/>
    </xf>
    <xf numFmtId="2" fontId="11" fillId="0" borderId="4" xfId="0" applyNumberFormat="1" applyFont="1" applyFill="1" applyBorder="1" applyAlignment="1">
      <alignment horizontal="center" vertical="center"/>
    </xf>
    <xf numFmtId="0" fontId="55" fillId="0" borderId="0" xfId="0" applyFont="1" applyFill="1" applyBorder="1" applyAlignment="1">
      <alignment horizontal="center" vertical="center"/>
    </xf>
    <xf numFmtId="0" fontId="34" fillId="4" borderId="0" xfId="0" applyFont="1" applyFill="1" applyAlignment="1">
      <alignment horizontal="center" vertical="center"/>
    </xf>
    <xf numFmtId="0" fontId="11" fillId="0" borderId="5" xfId="6" applyNumberFormat="1" applyFont="1" applyFill="1" applyBorder="1" applyAlignment="1">
      <alignment vertical="top" wrapText="1"/>
    </xf>
    <xf numFmtId="2" fontId="11" fillId="0" borderId="1" xfId="6" applyNumberFormat="1" applyFont="1" applyFill="1" applyBorder="1" applyAlignment="1">
      <alignment horizontal="center" vertical="top" wrapText="1"/>
    </xf>
    <xf numFmtId="10" fontId="19" fillId="0" borderId="0" xfId="6" applyNumberFormat="1" applyFill="1"/>
    <xf numFmtId="0" fontId="59" fillId="4"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9" fontId="11" fillId="0" borderId="1" xfId="6" applyNumberFormat="1" applyFont="1" applyFill="1" applyBorder="1" applyAlignment="1">
      <alignment horizontal="center" vertical="center" wrapText="1"/>
    </xf>
    <xf numFmtId="0" fontId="10" fillId="0" borderId="1" xfId="0" applyFont="1" applyFill="1" applyBorder="1" applyAlignment="1">
      <alignment horizontal="center" vertical="top" wrapText="1"/>
    </xf>
    <xf numFmtId="0" fontId="60" fillId="4" borderId="9" xfId="0" applyFont="1" applyFill="1" applyBorder="1" applyAlignment="1">
      <alignment horizontal="center" vertical="top" wrapText="1"/>
    </xf>
    <xf numFmtId="0" fontId="60" fillId="4" borderId="11" xfId="0" applyFont="1" applyFill="1" applyBorder="1" applyAlignment="1">
      <alignment horizontal="center" vertical="top" wrapText="1"/>
    </xf>
    <xf numFmtId="1" fontId="59" fillId="4" borderId="3" xfId="0" applyNumberFormat="1" applyFont="1" applyFill="1" applyBorder="1" applyAlignment="1">
      <alignment horizontal="center" vertical="top" wrapText="1"/>
    </xf>
    <xf numFmtId="0" fontId="59" fillId="4" borderId="1" xfId="0" applyFont="1" applyFill="1" applyBorder="1" applyAlignment="1">
      <alignment horizontal="center" vertical="top" wrapText="1"/>
    </xf>
    <xf numFmtId="0" fontId="53" fillId="0" borderId="1" xfId="0" applyFont="1" applyFill="1" applyBorder="1" applyAlignment="1">
      <alignment horizontal="center" vertical="top" wrapText="1"/>
    </xf>
    <xf numFmtId="0" fontId="53" fillId="0" borderId="2" xfId="0" applyFont="1" applyFill="1" applyBorder="1" applyAlignment="1">
      <alignment horizontal="center" vertical="top" wrapText="1"/>
    </xf>
    <xf numFmtId="0" fontId="53" fillId="0" borderId="4"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59" fillId="4" borderId="5" xfId="0" quotePrefix="1" applyFont="1" applyFill="1" applyBorder="1" applyAlignment="1">
      <alignment horizontal="center" vertical="top" wrapText="1"/>
    </xf>
    <xf numFmtId="0" fontId="59" fillId="4" borderId="6" xfId="0" quotePrefix="1" applyFont="1" applyFill="1" applyBorder="1" applyAlignment="1">
      <alignment horizontal="center" vertical="top" wrapText="1"/>
    </xf>
    <xf numFmtId="0" fontId="59" fillId="4" borderId="7" xfId="0" quotePrefix="1" applyFont="1" applyFill="1" applyBorder="1" applyAlignment="1">
      <alignment horizontal="center" vertical="top" wrapText="1"/>
    </xf>
    <xf numFmtId="0" fontId="59" fillId="4" borderId="5" xfId="0" applyFont="1" applyFill="1" applyBorder="1" applyAlignment="1">
      <alignment horizontal="center" vertical="top" wrapText="1"/>
    </xf>
    <xf numFmtId="0" fontId="59" fillId="4" borderId="6" xfId="0" applyFont="1" applyFill="1" applyBorder="1" applyAlignment="1">
      <alignment horizontal="center" vertical="top" wrapText="1"/>
    </xf>
    <xf numFmtId="0" fontId="59" fillId="4" borderId="7" xfId="0" applyFont="1" applyFill="1" applyBorder="1" applyAlignment="1">
      <alignment horizontal="center" vertical="top" wrapText="1"/>
    </xf>
    <xf numFmtId="0" fontId="2" fillId="0" borderId="0" xfId="0" applyFont="1" applyFill="1" applyBorder="1" applyAlignment="1">
      <alignment horizontal="center" vertical="top" wrapText="1"/>
    </xf>
    <xf numFmtId="0" fontId="53" fillId="0" borderId="5"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1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13" xfId="0" applyFont="1" applyFill="1" applyBorder="1" applyAlignment="1">
      <alignment horizontal="center" vertical="center" wrapText="1"/>
    </xf>
    <xf numFmtId="0" fontId="4" fillId="5" borderId="0" xfId="16" applyFont="1" applyFill="1" applyAlignment="1">
      <alignment horizontal="center" vertical="center"/>
    </xf>
    <xf numFmtId="0" fontId="9" fillId="5" borderId="11" xfId="16" applyFont="1" applyFill="1" applyBorder="1" applyAlignment="1">
      <alignment horizontal="center" vertical="center"/>
    </xf>
    <xf numFmtId="0" fontId="36" fillId="5" borderId="1" xfId="16" applyFont="1" applyFill="1" applyBorder="1" applyAlignment="1">
      <alignment horizontal="center" vertical="center" wrapText="1"/>
    </xf>
    <xf numFmtId="2" fontId="13" fillId="0" borderId="2" xfId="1" applyNumberFormat="1" applyFont="1" applyFill="1" applyBorder="1" applyAlignment="1">
      <alignment horizontal="center" vertical="center" wrapText="1"/>
    </xf>
    <xf numFmtId="2" fontId="13" fillId="0" borderId="3" xfId="1" applyNumberFormat="1" applyFont="1" applyFill="1" applyBorder="1" applyAlignment="1">
      <alignment horizontal="center" vertical="center" wrapText="1"/>
    </xf>
    <xf numFmtId="2" fontId="13" fillId="0" borderId="4" xfId="1" applyNumberFormat="1" applyFont="1" applyFill="1" applyBorder="1" applyAlignment="1">
      <alignment horizontal="center" vertical="center" wrapText="1"/>
    </xf>
    <xf numFmtId="49" fontId="11" fillId="0" borderId="0" xfId="1" applyNumberFormat="1" applyFont="1" applyFill="1" applyBorder="1" applyAlignment="1">
      <alignment horizontal="left" vertical="center" wrapText="1"/>
    </xf>
    <xf numFmtId="0" fontId="11" fillId="0" borderId="5" xfId="1" applyNumberFormat="1" applyFont="1" applyFill="1" applyBorder="1" applyAlignment="1">
      <alignment horizontal="center" vertical="center" wrapText="1"/>
    </xf>
    <xf numFmtId="0" fontId="11" fillId="0" borderId="6"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top" wrapText="1"/>
    </xf>
    <xf numFmtId="49" fontId="11" fillId="0" borderId="6" xfId="1" applyNumberFormat="1" applyFont="1" applyFill="1" applyBorder="1" applyAlignment="1">
      <alignment horizontal="center" vertical="top" wrapText="1"/>
    </xf>
    <xf numFmtId="49" fontId="11" fillId="0" borderId="7" xfId="1" applyNumberFormat="1" applyFont="1" applyFill="1" applyBorder="1" applyAlignment="1">
      <alignment horizontal="center" vertical="top" wrapText="1"/>
    </xf>
    <xf numFmtId="49" fontId="13" fillId="0" borderId="0" xfId="1" applyNumberFormat="1" applyFont="1" applyFill="1" applyBorder="1" applyAlignment="1">
      <alignment horizontal="left" vertical="center" wrapText="1"/>
    </xf>
    <xf numFmtId="1" fontId="11" fillId="0" borderId="0" xfId="1" applyNumberFormat="1" applyFont="1" applyFill="1" applyBorder="1" applyAlignment="1">
      <alignment horizontal="left" vertical="top" wrapText="1"/>
    </xf>
    <xf numFmtId="49" fontId="2" fillId="0" borderId="0" xfId="1" applyNumberFormat="1" applyFont="1" applyFill="1" applyBorder="1" applyAlignment="1">
      <alignment horizontal="center" wrapText="1"/>
    </xf>
    <xf numFmtId="49" fontId="7" fillId="0" borderId="0"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2" fontId="13" fillId="0" borderId="1" xfId="1" applyNumberFormat="1" applyFont="1" applyFill="1" applyBorder="1" applyAlignment="1">
      <alignment horizontal="center" vertical="center"/>
    </xf>
    <xf numFmtId="2" fontId="13" fillId="0" borderId="1" xfId="1" applyNumberFormat="1" applyFont="1" applyFill="1" applyBorder="1" applyAlignment="1">
      <alignment horizontal="justify" vertical="center" wrapText="1"/>
    </xf>
    <xf numFmtId="0" fontId="2" fillId="0" borderId="0" xfId="0" applyFont="1" applyFill="1" applyBorder="1" applyAlignment="1">
      <alignment horizontal="center"/>
    </xf>
    <xf numFmtId="0" fontId="4" fillId="0" borderId="0" xfId="0" applyFont="1" applyFill="1" applyBorder="1" applyAlignment="1" applyProtection="1">
      <alignment horizontal="center" vertical="center"/>
    </xf>
    <xf numFmtId="49" fontId="13" fillId="0" borderId="5"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2" fontId="13" fillId="0" borderId="2" xfId="0" applyNumberFormat="1" applyFont="1" applyFill="1" applyBorder="1" applyAlignment="1">
      <alignment horizontal="center" vertical="center" wrapText="1"/>
    </xf>
    <xf numFmtId="2" fontId="13" fillId="0" borderId="3"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3" fillId="0" borderId="0" xfId="0" applyNumberFormat="1" applyFont="1" applyFill="1" applyAlignment="1">
      <alignment horizontal="left" wrapText="1"/>
    </xf>
    <xf numFmtId="49" fontId="2" fillId="0" borderId="0" xfId="3" applyNumberFormat="1" applyFont="1" applyFill="1" applyBorder="1" applyAlignment="1">
      <alignment horizontal="center" wrapText="1"/>
    </xf>
    <xf numFmtId="0" fontId="23" fillId="0" borderId="0" xfId="0" applyFont="1" applyFill="1" applyBorder="1" applyAlignment="1">
      <alignment horizontal="center" vertical="center" wrapText="1"/>
    </xf>
    <xf numFmtId="0" fontId="11" fillId="0" borderId="1" xfId="0" applyFont="1" applyFill="1" applyBorder="1" applyAlignment="1">
      <alignment horizontal="center" vertical="top"/>
    </xf>
    <xf numFmtId="49" fontId="23" fillId="0" borderId="0" xfId="0" applyNumberFormat="1" applyFont="1" applyFill="1" applyBorder="1" applyAlignment="1">
      <alignment horizontal="center" wrapText="1"/>
    </xf>
    <xf numFmtId="49" fontId="23" fillId="0" borderId="0" xfId="3" applyNumberFormat="1" applyFont="1" applyFill="1" applyBorder="1" applyAlignment="1">
      <alignment horizontal="center" vertical="center" wrapText="1"/>
    </xf>
    <xf numFmtId="49" fontId="4" fillId="0" borderId="0"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3" fillId="0" borderId="5" xfId="3" applyNumberFormat="1" applyFont="1" applyFill="1" applyBorder="1" applyAlignment="1">
      <alignment horizontal="center" vertical="center" wrapText="1"/>
    </xf>
    <xf numFmtId="0" fontId="11" fillId="0" borderId="7" xfId="3" applyFont="1" applyFill="1" applyBorder="1" applyAlignment="1">
      <alignment horizontal="center" vertical="center" wrapText="1"/>
    </xf>
    <xf numFmtId="2" fontId="13" fillId="0" borderId="1" xfId="3" applyNumberFormat="1" applyFont="1" applyFill="1" applyBorder="1" applyAlignment="1">
      <alignment horizontal="center" vertical="center" wrapText="1"/>
    </xf>
    <xf numFmtId="1" fontId="11" fillId="0" borderId="0" xfId="1" applyNumberFormat="1" applyFont="1" applyFill="1" applyBorder="1" applyAlignment="1">
      <alignment vertical="top" wrapText="1"/>
    </xf>
    <xf numFmtId="49" fontId="11" fillId="0" borderId="0" xfId="1" applyNumberFormat="1" applyFont="1" applyFill="1" applyBorder="1" applyAlignment="1">
      <alignment vertical="center" wrapText="1"/>
    </xf>
    <xf numFmtId="0" fontId="11" fillId="0" borderId="5" xfId="3" applyNumberFormat="1" applyFont="1" applyFill="1" applyBorder="1" applyAlignment="1">
      <alignment horizontal="center" vertical="top" wrapText="1"/>
    </xf>
    <xf numFmtId="0" fontId="11" fillId="0" borderId="6" xfId="3" applyNumberFormat="1" applyFont="1" applyFill="1" applyBorder="1" applyAlignment="1">
      <alignment horizontal="center" vertical="top" wrapText="1"/>
    </xf>
    <xf numFmtId="49" fontId="11" fillId="0" borderId="6" xfId="3" applyNumberFormat="1" applyFont="1" applyFill="1" applyBorder="1" applyAlignment="1">
      <alignment horizontal="center" vertical="top" wrapText="1"/>
    </xf>
    <xf numFmtId="49" fontId="11" fillId="0" borderId="7" xfId="3" applyNumberFormat="1" applyFont="1" applyFill="1" applyBorder="1" applyAlignment="1">
      <alignment horizontal="center" vertical="top" wrapText="1"/>
    </xf>
    <xf numFmtId="0" fontId="2" fillId="0" borderId="0" xfId="1" applyFont="1" applyFill="1" applyBorder="1" applyAlignment="1">
      <alignment horizontal="right" vertical="top"/>
    </xf>
    <xf numFmtId="0" fontId="4" fillId="0" borderId="0" xfId="1" applyFont="1" applyFill="1" applyBorder="1" applyAlignment="1">
      <alignment horizontal="center" vertical="center" wrapText="1"/>
    </xf>
    <xf numFmtId="0" fontId="23" fillId="0" borderId="0" xfId="1" applyFont="1" applyFill="1" applyBorder="1" applyAlignment="1">
      <alignment horizontal="center" vertical="top"/>
    </xf>
    <xf numFmtId="0" fontId="13" fillId="0" borderId="5"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5" xfId="1" applyFont="1" applyFill="1" applyBorder="1" applyAlignment="1">
      <alignment horizontal="center" vertical="top" wrapText="1"/>
    </xf>
    <xf numFmtId="0" fontId="11" fillId="0" borderId="6" xfId="1" applyFont="1" applyFill="1" applyBorder="1" applyAlignment="1">
      <alignment horizontal="center" vertical="top" wrapText="1"/>
    </xf>
    <xf numFmtId="0" fontId="11" fillId="0" borderId="7" xfId="1" applyFont="1" applyFill="1" applyBorder="1" applyAlignment="1">
      <alignment horizontal="center" vertical="top" wrapText="1"/>
    </xf>
    <xf numFmtId="0" fontId="2" fillId="0" borderId="0" xfId="0" applyFont="1" applyFill="1" applyBorder="1" applyAlignment="1">
      <alignment horizontal="center" vertical="top"/>
    </xf>
    <xf numFmtId="0" fontId="4" fillId="0" borderId="0" xfId="0" applyFont="1" applyFill="1" applyBorder="1" applyAlignment="1">
      <alignment horizontal="center" vertical="top"/>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3" fillId="0" borderId="0" xfId="1" applyFont="1" applyFill="1" applyBorder="1" applyAlignment="1">
      <alignment horizontal="center"/>
    </xf>
    <xf numFmtId="0" fontId="13" fillId="0" borderId="5"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5"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Alignment="1">
      <alignment horizontal="left" vertical="center" wrapText="1"/>
    </xf>
    <xf numFmtId="0" fontId="2" fillId="0" borderId="0" xfId="1" applyFont="1" applyFill="1" applyBorder="1" applyAlignment="1">
      <alignment horizontal="center"/>
    </xf>
    <xf numFmtId="0" fontId="2" fillId="0" borderId="0" xfId="1" applyFont="1" applyFill="1" applyBorder="1" applyAlignment="1">
      <alignment horizontal="left"/>
    </xf>
    <xf numFmtId="0" fontId="13" fillId="0" borderId="1" xfId="1" applyFont="1" applyFill="1" applyBorder="1" applyAlignment="1">
      <alignment horizontal="center" vertical="center" wrapText="1"/>
    </xf>
    <xf numFmtId="0" fontId="23" fillId="4" borderId="0" xfId="1" applyFont="1" applyFill="1" applyBorder="1" applyAlignment="1">
      <alignment horizontal="center" vertical="center" wrapText="1"/>
    </xf>
    <xf numFmtId="0" fontId="11" fillId="0" borderId="0" xfId="1" applyFont="1" applyFill="1" applyBorder="1" applyAlignment="1">
      <alignment horizontal="left"/>
    </xf>
    <xf numFmtId="0" fontId="11" fillId="4" borderId="1" xfId="1" applyFont="1" applyFill="1" applyBorder="1" applyAlignment="1">
      <alignment horizontal="center" vertical="top" wrapText="1"/>
    </xf>
    <xf numFmtId="0" fontId="11" fillId="4" borderId="5" xfId="1" applyFont="1" applyFill="1" applyBorder="1" applyAlignment="1">
      <alignment horizontal="center" vertical="top" wrapText="1"/>
    </xf>
    <xf numFmtId="0" fontId="11" fillId="4" borderId="6" xfId="1" applyFont="1" applyFill="1" applyBorder="1" applyAlignment="1">
      <alignment horizontal="center" vertical="top" wrapText="1"/>
    </xf>
    <xf numFmtId="0" fontId="11" fillId="4" borderId="7" xfId="1" applyFont="1" applyFill="1" applyBorder="1" applyAlignment="1">
      <alignment horizontal="center" vertical="top" wrapText="1"/>
    </xf>
    <xf numFmtId="0" fontId="62" fillId="0" borderId="0" xfId="0" applyFont="1" applyBorder="1" applyAlignment="1">
      <alignment horizontal="left" vertical="center" wrapText="1"/>
    </xf>
    <xf numFmtId="0" fontId="2"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3" fillId="0" borderId="0" xfId="6" applyFont="1" applyFill="1" applyBorder="1" applyAlignment="1">
      <alignment horizontal="center"/>
    </xf>
    <xf numFmtId="0" fontId="4" fillId="0" borderId="0" xfId="6" applyFont="1" applyFill="1" applyBorder="1" applyAlignment="1">
      <alignment horizontal="center" vertical="center" wrapText="1"/>
    </xf>
    <xf numFmtId="0" fontId="13" fillId="0" borderId="5" xfId="6" applyFont="1" applyFill="1" applyBorder="1" applyAlignment="1">
      <alignment horizontal="center" vertical="center"/>
    </xf>
    <xf numFmtId="0" fontId="13" fillId="0" borderId="7" xfId="6" applyFont="1" applyFill="1" applyBorder="1" applyAlignment="1">
      <alignment horizontal="center" vertical="center"/>
    </xf>
    <xf numFmtId="0" fontId="11" fillId="0" borderId="0" xfId="6" applyFont="1" applyFill="1" applyBorder="1" applyAlignment="1">
      <alignment horizontal="left" vertical="top" wrapText="1"/>
    </xf>
    <xf numFmtId="0" fontId="11" fillId="0" borderId="0" xfId="6" applyFont="1" applyFill="1" applyBorder="1" applyAlignment="1">
      <alignment horizontal="left" vertical="center"/>
    </xf>
    <xf numFmtId="0" fontId="13" fillId="0" borderId="5" xfId="6" applyFont="1" applyFill="1" applyBorder="1" applyAlignment="1">
      <alignment horizontal="center" vertical="center" wrapText="1"/>
    </xf>
    <xf numFmtId="0" fontId="13" fillId="0" borderId="7" xfId="6" applyFont="1" applyFill="1" applyBorder="1" applyAlignment="1">
      <alignment horizontal="center" vertical="center" wrapText="1"/>
    </xf>
    <xf numFmtId="0" fontId="13" fillId="0" borderId="5" xfId="6" applyNumberFormat="1" applyFont="1" applyFill="1" applyBorder="1" applyAlignment="1">
      <alignment horizontal="center" vertical="center" wrapText="1"/>
    </xf>
    <xf numFmtId="0" fontId="13" fillId="0" borderId="7" xfId="6" applyNumberFormat="1" applyFont="1" applyFill="1" applyBorder="1" applyAlignment="1">
      <alignment horizontal="center" vertical="center" wrapText="1"/>
    </xf>
    <xf numFmtId="0" fontId="11" fillId="0" borderId="0" xfId="6" applyFont="1" applyFill="1" applyBorder="1" applyAlignment="1">
      <alignment horizontal="left" vertical="center" wrapText="1"/>
    </xf>
    <xf numFmtId="0" fontId="38" fillId="0" borderId="1"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8" fillId="0" borderId="0" xfId="0" applyFont="1" applyFill="1" applyBorder="1" applyAlignment="1">
      <alignment horizontal="center" vertical="center" wrapText="1"/>
    </xf>
    <xf numFmtId="0" fontId="13" fillId="0" borderId="1" xfId="5" applyFont="1" applyFill="1" applyBorder="1" applyAlignment="1">
      <alignment horizontal="center" vertical="center" wrapText="1"/>
    </xf>
    <xf numFmtId="49" fontId="13" fillId="0" borderId="1" xfId="5" applyNumberFormat="1" applyFont="1" applyFill="1" applyBorder="1" applyAlignment="1">
      <alignment horizontal="center" vertical="center" wrapText="1"/>
    </xf>
    <xf numFmtId="0" fontId="13" fillId="0" borderId="1" xfId="5" applyFont="1" applyFill="1" applyBorder="1" applyAlignment="1">
      <alignment horizontal="center" vertical="center"/>
    </xf>
  </cellXfs>
  <cellStyles count="18">
    <cellStyle name="Comma 2" xfId="10"/>
    <cellStyle name="Normal" xfId="0" builtinId="0"/>
    <cellStyle name="Normal 2" xfId="1"/>
    <cellStyle name="Normal 2 2 2 3" xfId="3"/>
    <cellStyle name="Normal 2 2 3 3" xfId="17"/>
    <cellStyle name="Normal 2 3" xfId="8"/>
    <cellStyle name="Normal 2 4" xfId="14"/>
    <cellStyle name="Normal 21" xfId="15"/>
    <cellStyle name="Normal 3" xfId="2"/>
    <cellStyle name="Normal 3 2" xfId="4"/>
    <cellStyle name="Normal 3 4 2" xfId="5"/>
    <cellStyle name="Normal 4" xfId="16"/>
    <cellStyle name="Normal 5 2" xfId="6"/>
    <cellStyle name="Normal 5 3" xfId="7"/>
    <cellStyle name="Normal 6" xfId="13"/>
    <cellStyle name="Normal 7" xfId="9"/>
    <cellStyle name="Normal 8" xfId="11"/>
    <cellStyle name="Normal 9" xfId="12"/>
  </cellStyles>
  <dxfs count="30">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sharedStrings" Target="sharedStrings.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s>
</file>

<file path=xl/drawings/drawing1.xml><?xml version="1.0" encoding="utf-8"?>
<xdr:wsDr xmlns:xdr="http://schemas.openxmlformats.org/drawingml/2006/spreadsheetDrawing" xmlns:a="http://schemas.openxmlformats.org/drawingml/2006/main">
  <xdr:twoCellAnchor>
    <xdr:from>
      <xdr:col>5</xdr:col>
      <xdr:colOff>67094</xdr:colOff>
      <xdr:row>22</xdr:row>
      <xdr:rowOff>23969</xdr:rowOff>
    </xdr:from>
    <xdr:to>
      <xdr:col>5</xdr:col>
      <xdr:colOff>255919</xdr:colOff>
      <xdr:row>22</xdr:row>
      <xdr:rowOff>195628</xdr:rowOff>
    </xdr:to>
    <xdr:sp macro="" textlink="">
      <xdr:nvSpPr>
        <xdr:cNvPr id="2" name="Text Box 3"/>
        <xdr:cNvSpPr txBox="1">
          <a:spLocks noChangeArrowheads="1"/>
        </xdr:cNvSpPr>
      </xdr:nvSpPr>
      <xdr:spPr bwMode="auto">
        <a:xfrm>
          <a:off x="6305969" y="6691469"/>
          <a:ext cx="188825" cy="171659"/>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6</xdr:col>
      <xdr:colOff>447151</xdr:colOff>
      <xdr:row>32</xdr:row>
      <xdr:rowOff>41135</xdr:rowOff>
    </xdr:from>
    <xdr:to>
      <xdr:col>6</xdr:col>
      <xdr:colOff>742426</xdr:colOff>
      <xdr:row>32</xdr:row>
      <xdr:rowOff>203060</xdr:rowOff>
    </xdr:to>
    <xdr:sp macro="" textlink="">
      <xdr:nvSpPr>
        <xdr:cNvPr id="3" name="Text Box 190"/>
        <xdr:cNvSpPr txBox="1">
          <a:spLocks noChangeArrowheads="1"/>
        </xdr:cNvSpPr>
      </xdr:nvSpPr>
      <xdr:spPr bwMode="auto">
        <a:xfrm>
          <a:off x="7171801" y="9508985"/>
          <a:ext cx="295275" cy="161925"/>
        </a:xfrm>
        <a:prstGeom prst="rect">
          <a:avLst/>
        </a:prstGeom>
        <a:solidFill>
          <a:srgbClr val="FFFFFF"/>
        </a:solidFill>
        <a:ln w="9525">
          <a:solidFill>
            <a:srgbClr val="FFFFFF"/>
          </a:solidFill>
          <a:miter lim="800000"/>
          <a:headEnd/>
          <a:tailEnd/>
        </a:ln>
      </xdr:spPr>
      <xdr:txBody>
        <a:bodyPr vertOverflow="clip" wrap="square" lIns="36576" tIns="27432" rIns="0" bIns="0" anchor="t" upright="1"/>
        <a:lstStyle/>
        <a:p>
          <a:pPr algn="l" rtl="1">
            <a:defRPr sz="1000"/>
          </a:pPr>
          <a:r>
            <a:rPr lang="en-IN" sz="1400" b="0" i="0" strike="noStrike">
              <a:solidFill>
                <a:srgbClr val="000000"/>
              </a:solidFill>
              <a:latin typeface="Arial"/>
              <a:cs typeface="Arial"/>
            </a:rPr>
            <a:t>***</a:t>
          </a:r>
        </a:p>
      </xdr:txBody>
    </xdr:sp>
    <xdr:clientData/>
  </xdr:twoCellAnchor>
  <xdr:twoCellAnchor>
    <xdr:from>
      <xdr:col>6</xdr:col>
      <xdr:colOff>43986</xdr:colOff>
      <xdr:row>41</xdr:row>
      <xdr:rowOff>28573</xdr:rowOff>
    </xdr:from>
    <xdr:to>
      <xdr:col>6</xdr:col>
      <xdr:colOff>857357</xdr:colOff>
      <xdr:row>41</xdr:row>
      <xdr:rowOff>476250</xdr:rowOff>
    </xdr:to>
    <xdr:sp macro="" textlink="">
      <xdr:nvSpPr>
        <xdr:cNvPr id="5" name="TextBox 4"/>
        <xdr:cNvSpPr txBox="1"/>
      </xdr:nvSpPr>
      <xdr:spPr>
        <a:xfrm>
          <a:off x="6768636" y="12877798"/>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6</xdr:col>
      <xdr:colOff>104775</xdr:colOff>
      <xdr:row>42</xdr:row>
      <xdr:rowOff>9525</xdr:rowOff>
    </xdr:from>
    <xdr:to>
      <xdr:col>6</xdr:col>
      <xdr:colOff>918146</xdr:colOff>
      <xdr:row>42</xdr:row>
      <xdr:rowOff>457202</xdr:rowOff>
    </xdr:to>
    <xdr:sp macro="" textlink="">
      <xdr:nvSpPr>
        <xdr:cNvPr id="9" name="TextBox 8"/>
        <xdr:cNvSpPr txBox="1"/>
      </xdr:nvSpPr>
      <xdr:spPr>
        <a:xfrm>
          <a:off x="6829425" y="13935075"/>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123825</xdr:colOff>
      <xdr:row>42</xdr:row>
      <xdr:rowOff>38100</xdr:rowOff>
    </xdr:from>
    <xdr:to>
      <xdr:col>7</xdr:col>
      <xdr:colOff>937196</xdr:colOff>
      <xdr:row>42</xdr:row>
      <xdr:rowOff>485777</xdr:rowOff>
    </xdr:to>
    <xdr:sp macro="" textlink="">
      <xdr:nvSpPr>
        <xdr:cNvPr id="10" name="TextBox 9"/>
        <xdr:cNvSpPr txBox="1"/>
      </xdr:nvSpPr>
      <xdr:spPr>
        <a:xfrm>
          <a:off x="8067675" y="13963650"/>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28576</xdr:colOff>
      <xdr:row>41</xdr:row>
      <xdr:rowOff>13294</xdr:rowOff>
    </xdr:from>
    <xdr:to>
      <xdr:col>8</xdr:col>
      <xdr:colOff>0</xdr:colOff>
      <xdr:row>41</xdr:row>
      <xdr:rowOff>66675</xdr:rowOff>
    </xdr:to>
    <xdr:sp macro="" textlink="">
      <xdr:nvSpPr>
        <xdr:cNvPr id="11" name="TextBox 10"/>
        <xdr:cNvSpPr txBox="1"/>
      </xdr:nvSpPr>
      <xdr:spPr>
        <a:xfrm>
          <a:off x="7972426" y="13100644"/>
          <a:ext cx="1038224" cy="53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xdr:from>
      <xdr:col>7</xdr:col>
      <xdr:colOff>43986</xdr:colOff>
      <xdr:row>41</xdr:row>
      <xdr:rowOff>28573</xdr:rowOff>
    </xdr:from>
    <xdr:to>
      <xdr:col>7</xdr:col>
      <xdr:colOff>857357</xdr:colOff>
      <xdr:row>41</xdr:row>
      <xdr:rowOff>476250</xdr:rowOff>
    </xdr:to>
    <xdr:sp macro="" textlink="">
      <xdr:nvSpPr>
        <xdr:cNvPr id="12" name="TextBox 11"/>
        <xdr:cNvSpPr txBox="1"/>
      </xdr:nvSpPr>
      <xdr:spPr>
        <a:xfrm>
          <a:off x="7987836" y="13115923"/>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29</xdr:row>
      <xdr:rowOff>9525</xdr:rowOff>
    </xdr:from>
    <xdr:to>
      <xdr:col>5</xdr:col>
      <xdr:colOff>333375</xdr:colOff>
      <xdr:row>29</xdr:row>
      <xdr:rowOff>238125</xdr:rowOff>
    </xdr:to>
    <xdr:sp macro="" textlink="">
      <xdr:nvSpPr>
        <xdr:cNvPr id="2" name="Text Box 3"/>
        <xdr:cNvSpPr txBox="1">
          <a:spLocks noChangeArrowheads="1"/>
        </xdr:cNvSpPr>
      </xdr:nvSpPr>
      <xdr:spPr bwMode="auto">
        <a:xfrm>
          <a:off x="7324725" y="7086600"/>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6</xdr:col>
      <xdr:colOff>581025</xdr:colOff>
      <xdr:row>35</xdr:row>
      <xdr:rowOff>38100</xdr:rowOff>
    </xdr:from>
    <xdr:to>
      <xdr:col>6</xdr:col>
      <xdr:colOff>790575</xdr:colOff>
      <xdr:row>35</xdr:row>
      <xdr:rowOff>200025</xdr:rowOff>
    </xdr:to>
    <xdr:sp macro="" textlink="">
      <xdr:nvSpPr>
        <xdr:cNvPr id="3" name="Text Box 2"/>
        <xdr:cNvSpPr txBox="1">
          <a:spLocks noChangeArrowheads="1"/>
        </xdr:cNvSpPr>
      </xdr:nvSpPr>
      <xdr:spPr bwMode="auto">
        <a:xfrm>
          <a:off x="8124825" y="9001125"/>
          <a:ext cx="209550" cy="161925"/>
        </a:xfrm>
        <a:prstGeom prst="rect">
          <a:avLst/>
        </a:prstGeom>
        <a:solidFill>
          <a:srgbClr val="FFFFFF"/>
        </a:solidFill>
        <a:ln w="9525">
          <a:solidFill>
            <a:srgbClr val="FFFFFF"/>
          </a:solidFill>
          <a:miter lim="800000"/>
          <a:headEnd/>
          <a:tailEnd/>
        </a:ln>
      </xdr:spPr>
      <xdr:txBody>
        <a:bodyPr vertOverflow="clip" wrap="square" lIns="36576" tIns="27432" rIns="0" bIns="0" anchor="t" upright="1"/>
        <a:lstStyle/>
        <a:p>
          <a:pPr algn="l" rtl="1">
            <a:defRPr sz="1000"/>
          </a:pPr>
          <a:r>
            <a:rPr lang="en-IN" sz="1400" b="0" i="0" strike="noStrike">
              <a:solidFill>
                <a:srgbClr val="000000"/>
              </a:solidFill>
              <a:latin typeface="Arial"/>
              <a:cs typeface="Aria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53511</xdr:colOff>
      <xdr:row>40</xdr:row>
      <xdr:rowOff>40006</xdr:rowOff>
    </xdr:from>
    <xdr:to>
      <xdr:col>7</xdr:col>
      <xdr:colOff>877585</xdr:colOff>
      <xdr:row>40</xdr:row>
      <xdr:rowOff>85725</xdr:rowOff>
    </xdr:to>
    <xdr:sp macro="" textlink="">
      <xdr:nvSpPr>
        <xdr:cNvPr id="2" name="TextBox 1"/>
        <xdr:cNvSpPr txBox="1"/>
      </xdr:nvSpPr>
      <xdr:spPr>
        <a:xfrm>
          <a:off x="8683161" y="11631931"/>
          <a:ext cx="824074"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6</xdr:col>
      <xdr:colOff>43986</xdr:colOff>
      <xdr:row>40</xdr:row>
      <xdr:rowOff>28573</xdr:rowOff>
    </xdr:from>
    <xdr:to>
      <xdr:col>6</xdr:col>
      <xdr:colOff>857357</xdr:colOff>
      <xdr:row>40</xdr:row>
      <xdr:rowOff>476250</xdr:rowOff>
    </xdr:to>
    <xdr:sp macro="" textlink="">
      <xdr:nvSpPr>
        <xdr:cNvPr id="3" name="TextBox 2"/>
        <xdr:cNvSpPr txBox="1"/>
      </xdr:nvSpPr>
      <xdr:spPr>
        <a:xfrm>
          <a:off x="9311811" y="11715748"/>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43986</xdr:colOff>
      <xdr:row>40</xdr:row>
      <xdr:rowOff>28573</xdr:rowOff>
    </xdr:from>
    <xdr:to>
      <xdr:col>7</xdr:col>
      <xdr:colOff>857357</xdr:colOff>
      <xdr:row>40</xdr:row>
      <xdr:rowOff>504824</xdr:rowOff>
    </xdr:to>
    <xdr:sp macro="" textlink="">
      <xdr:nvSpPr>
        <xdr:cNvPr id="4" name="TextBox 3"/>
        <xdr:cNvSpPr txBox="1"/>
      </xdr:nvSpPr>
      <xdr:spPr>
        <a:xfrm>
          <a:off x="9311811" y="11715748"/>
          <a:ext cx="813371" cy="476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r>
            <a:rPr lang="en-IN" sz="1100" b="0" i="0" u="none" strike="noStrike">
              <a:solidFill>
                <a:schemeClr val="dk1"/>
              </a:solidFill>
              <a:effectLst/>
              <a:latin typeface="+mn-lt"/>
              <a:ea typeface="+mn-ea"/>
              <a:cs typeface="+mn-cs"/>
            </a:rPr>
            <a:t>200000.00 </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43986</xdr:colOff>
      <xdr:row>40</xdr:row>
      <xdr:rowOff>28574</xdr:rowOff>
    </xdr:from>
    <xdr:to>
      <xdr:col>7</xdr:col>
      <xdr:colOff>857357</xdr:colOff>
      <xdr:row>40</xdr:row>
      <xdr:rowOff>485776</xdr:rowOff>
    </xdr:to>
    <xdr:sp macro="" textlink="">
      <xdr:nvSpPr>
        <xdr:cNvPr id="5" name="TextBox 4"/>
        <xdr:cNvSpPr txBox="1"/>
      </xdr:nvSpPr>
      <xdr:spPr>
        <a:xfrm>
          <a:off x="10226211" y="11715749"/>
          <a:ext cx="813371" cy="457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209550</xdr:colOff>
      <xdr:row>36</xdr:row>
      <xdr:rowOff>9525</xdr:rowOff>
    </xdr:from>
    <xdr:to>
      <xdr:col>5</xdr:col>
      <xdr:colOff>333375</xdr:colOff>
      <xdr:row>36</xdr:row>
      <xdr:rowOff>238125</xdr:rowOff>
    </xdr:to>
    <xdr:sp macro="" textlink="">
      <xdr:nvSpPr>
        <xdr:cNvPr id="2" name="Text Box 3">
          <a:extLst>
            <a:ext uri="{FF2B5EF4-FFF2-40B4-BE49-F238E27FC236}">
              <a16:creationId xmlns:a16="http://schemas.microsoft.com/office/drawing/2014/main" id="{715538EB-E7E1-C10A-A213-6B04DB9B5087}"/>
            </a:ext>
          </a:extLst>
        </xdr:cNvPr>
        <xdr:cNvSpPr txBox="1">
          <a:spLocks noChangeArrowheads="1"/>
        </xdr:cNvSpPr>
      </xdr:nvSpPr>
      <xdr:spPr bwMode="auto">
        <a:xfrm>
          <a:off x="6200775" y="8886825"/>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7</xdr:col>
      <xdr:colOff>209550</xdr:colOff>
      <xdr:row>36</xdr:row>
      <xdr:rowOff>9525</xdr:rowOff>
    </xdr:from>
    <xdr:to>
      <xdr:col>7</xdr:col>
      <xdr:colOff>333375</xdr:colOff>
      <xdr:row>36</xdr:row>
      <xdr:rowOff>238125</xdr:rowOff>
    </xdr:to>
    <xdr:sp macro="" textlink="">
      <xdr:nvSpPr>
        <xdr:cNvPr id="3" name="Text Box 3">
          <a:extLst>
            <a:ext uri="{FF2B5EF4-FFF2-40B4-BE49-F238E27FC236}">
              <a16:creationId xmlns:a16="http://schemas.microsoft.com/office/drawing/2014/main" id="{766EB8BC-0678-9BD2-ED6E-A5079992F3FA}"/>
            </a:ext>
          </a:extLst>
        </xdr:cNvPr>
        <xdr:cNvSpPr txBox="1">
          <a:spLocks noChangeArrowheads="1"/>
        </xdr:cNvSpPr>
      </xdr:nvSpPr>
      <xdr:spPr bwMode="auto">
        <a:xfrm>
          <a:off x="7486650" y="8886825"/>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37</xdr:row>
      <xdr:rowOff>9525</xdr:rowOff>
    </xdr:from>
    <xdr:to>
      <xdr:col>5</xdr:col>
      <xdr:colOff>333375</xdr:colOff>
      <xdr:row>37</xdr:row>
      <xdr:rowOff>238125</xdr:rowOff>
    </xdr:to>
    <xdr:sp macro="" textlink="">
      <xdr:nvSpPr>
        <xdr:cNvPr id="2" name="Text Box 3">
          <a:extLst>
            <a:ext uri="{FF2B5EF4-FFF2-40B4-BE49-F238E27FC236}">
              <a16:creationId xmlns:a16="http://schemas.microsoft.com/office/drawing/2014/main" id="{ABBF7581-3DCD-17A0-11A4-0F2292F96C3D}"/>
            </a:ext>
          </a:extLst>
        </xdr:cNvPr>
        <xdr:cNvSpPr txBox="1">
          <a:spLocks noChangeArrowheads="1"/>
        </xdr:cNvSpPr>
      </xdr:nvSpPr>
      <xdr:spPr bwMode="auto">
        <a:xfrm>
          <a:off x="6219825" y="8801100"/>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7</xdr:col>
      <xdr:colOff>209550</xdr:colOff>
      <xdr:row>37</xdr:row>
      <xdr:rowOff>9525</xdr:rowOff>
    </xdr:from>
    <xdr:to>
      <xdr:col>7</xdr:col>
      <xdr:colOff>333375</xdr:colOff>
      <xdr:row>37</xdr:row>
      <xdr:rowOff>238125</xdr:rowOff>
    </xdr:to>
    <xdr:sp macro="" textlink="">
      <xdr:nvSpPr>
        <xdr:cNvPr id="3" name="Text Box 3">
          <a:extLst>
            <a:ext uri="{FF2B5EF4-FFF2-40B4-BE49-F238E27FC236}">
              <a16:creationId xmlns:a16="http://schemas.microsoft.com/office/drawing/2014/main" id="{13C9C150-46F1-FAE4-AFBE-F0970BC8693D}"/>
            </a:ext>
          </a:extLst>
        </xdr:cNvPr>
        <xdr:cNvSpPr txBox="1">
          <a:spLocks noChangeArrowheads="1"/>
        </xdr:cNvSpPr>
      </xdr:nvSpPr>
      <xdr:spPr bwMode="auto">
        <a:xfrm>
          <a:off x="7553325" y="8801100"/>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NIC/Desktop/supply_2013/circle_wise_proposal/ADB+III/New%20Folder/Line%20Loss%20Barwani%20Circle/Line%20Loss%202009-10/Line%20Loss%20April-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MP_FOR_ME/IPDS%20Schedule%20on%2015.5.15/Databank/1-Projects%20In%20Hand/DFID/ARR%202003-04/Arr%20Petition%202003-04/For%20Submission/ARR%20Forms%20For%20Submis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k_srivastava/Desktop/KPMG/Financial%20Mo/Final%20Model/PF_Modelling_KPMG%20v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MP_FOR_ME/IPDS%20Schedule%20on%2015.5.15/Sameer's%20folder/MSEB/Tariff%20Filing%202003-04/Outputs/Models/Working%20Models/old/Dispatch%20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cspdcl.co.in/cseb/(S(cj05p30zla41bwroqbwuhse4))/Files/SOR/SOR%202019-20/Schedule%20A,%20B,%20C,%20D%20&amp;%20E%20for%20SoR%20201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098ABE2\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BAS\ON%20THE%20JOB\Cost%20Accounting%20Formats\Poorv%20Discom\CAR%20Model\BS\Raw%20TB%20Data%20&amp;%20Cap-CAU%20as%20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 val="STN WISE EMR"/>
      <sheetName val="Addl.40"/>
      <sheetName val="Pro. 24 (2)"/>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MPARATIVE"/>
      <sheetName val="SOR RATE"/>
      <sheetName val="A-1"/>
      <sheetName val="A-2 (A)"/>
      <sheetName val="A-2 (B)"/>
      <sheetName val="A-3"/>
      <sheetName val="A-3 (A)"/>
      <sheetName val="A-3 (B)"/>
      <sheetName val="A-4"/>
      <sheetName val="A-5"/>
      <sheetName val="A-6"/>
      <sheetName val="A-7"/>
      <sheetName val="A-8"/>
      <sheetName val="A-9"/>
      <sheetName val="A-10"/>
      <sheetName val="A-11"/>
      <sheetName val="B-1"/>
      <sheetName val="B-2"/>
      <sheetName val="B-3"/>
      <sheetName val="B-4"/>
      <sheetName val="B-5"/>
      <sheetName val="B-6"/>
      <sheetName val="B-8"/>
      <sheetName val="B-9"/>
      <sheetName val="C-1"/>
      <sheetName val="C-2"/>
      <sheetName val="C-3"/>
      <sheetName val="C-3 (A)"/>
      <sheetName val="C-3 (B)"/>
      <sheetName val="C-3 (C)"/>
      <sheetName val="C-3 (D)"/>
      <sheetName val="C-3 (E)"/>
      <sheetName val="C-4"/>
      <sheetName val="C-5"/>
      <sheetName val="C-6"/>
      <sheetName val="C-7(A-1)"/>
      <sheetName val="C-7(A-2)"/>
      <sheetName val="C-7(B-1)"/>
      <sheetName val="C-7 (B-1) A"/>
      <sheetName val="C-7 (B-1) B"/>
      <sheetName val="C-7(B-2)"/>
      <sheetName val="C-8"/>
      <sheetName val="C-9"/>
      <sheetName val="C-9 (A)"/>
      <sheetName val="C-10"/>
      <sheetName val="C-11"/>
      <sheetName val="C-12"/>
      <sheetName val="C-13"/>
      <sheetName val="C-14"/>
      <sheetName val="C-15"/>
      <sheetName val="C-16"/>
      <sheetName val="C-17"/>
      <sheetName val="C-18"/>
      <sheetName val="C-19"/>
      <sheetName val="C-20"/>
      <sheetName val="C-21"/>
      <sheetName val="D-1"/>
      <sheetName val="D-2"/>
      <sheetName val="D-3"/>
      <sheetName val="D-4"/>
      <sheetName val="D-5"/>
      <sheetName val="D-6 (1)"/>
      <sheetName val="D-6 (2)"/>
      <sheetName val="D-6 (3)"/>
      <sheetName val="D-6 (4)"/>
      <sheetName val="D-6 (B)"/>
      <sheetName val="D-7"/>
      <sheetName val="D-8"/>
      <sheetName val="D-9"/>
      <sheetName val="D-10"/>
      <sheetName val="D-11"/>
      <sheetName val="D-12"/>
      <sheetName val="D-13"/>
      <sheetName val="D-14"/>
      <sheetName val="E-1"/>
      <sheetName val="E-2"/>
      <sheetName val="E-3"/>
      <sheetName val="E-4"/>
      <sheetName val="E-5"/>
      <sheetName val="E-6"/>
    </sheetNames>
    <sheetDataSet>
      <sheetData sheetId="0" refreshError="1"/>
      <sheetData sheetId="1" refreshError="1"/>
      <sheetData sheetId="2" refreshError="1"/>
      <sheetData sheetId="3" refreshError="1">
        <row r="37">
          <cell r="E37">
            <v>49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8"/>
  <sheetViews>
    <sheetView tabSelected="1" zoomScaleNormal="100" workbookViewId="0">
      <selection activeCell="G68" sqref="G68"/>
    </sheetView>
  </sheetViews>
  <sheetFormatPr defaultRowHeight="15"/>
  <cols>
    <col min="1" max="1" width="6.5703125" customWidth="1"/>
    <col min="2" max="2" width="4.28515625" customWidth="1"/>
    <col min="3" max="3" width="60.28515625" customWidth="1"/>
    <col min="4" max="4" width="16.140625" customWidth="1"/>
    <col min="5" max="5" width="10.42578125" bestFit="1" customWidth="1"/>
    <col min="6" max="7" width="13.7109375" customWidth="1"/>
    <col min="8" max="8" width="11.7109375" customWidth="1"/>
    <col min="9" max="9" width="15.5703125" customWidth="1"/>
  </cols>
  <sheetData>
    <row r="2" spans="1:9" ht="18">
      <c r="A2" s="63"/>
      <c r="B2" s="998" t="s">
        <v>1957</v>
      </c>
      <c r="C2" s="998"/>
      <c r="D2" s="998"/>
      <c r="E2" s="998"/>
      <c r="F2" s="998"/>
      <c r="G2" s="998"/>
      <c r="H2" s="461"/>
      <c r="I2" s="693"/>
    </row>
    <row r="3" spans="1:9" ht="6" customHeight="1">
      <c r="A3" s="63"/>
      <c r="B3" s="63"/>
      <c r="C3" s="63"/>
      <c r="D3" s="63"/>
      <c r="E3" s="63"/>
      <c r="F3" s="63"/>
      <c r="G3" s="63"/>
      <c r="H3" s="63"/>
      <c r="I3" s="63"/>
    </row>
    <row r="4" spans="1:9" ht="16.5">
      <c r="A4" s="999" t="s">
        <v>79</v>
      </c>
      <c r="B4" s="1001" t="s">
        <v>1662</v>
      </c>
      <c r="C4" s="1002"/>
      <c r="D4" s="999" t="s">
        <v>1663</v>
      </c>
      <c r="E4" s="999" t="s">
        <v>6</v>
      </c>
      <c r="F4" s="462" t="s">
        <v>1</v>
      </c>
      <c r="G4" s="462" t="s">
        <v>1874</v>
      </c>
      <c r="H4" s="987" t="s">
        <v>1664</v>
      </c>
      <c r="I4" s="63"/>
    </row>
    <row r="5" spans="1:9" ht="48.75" customHeight="1">
      <c r="A5" s="1000"/>
      <c r="B5" s="1003"/>
      <c r="C5" s="1004"/>
      <c r="D5" s="1000"/>
      <c r="E5" s="1000"/>
      <c r="F5" s="462" t="s">
        <v>1665</v>
      </c>
      <c r="G5" s="462" t="s">
        <v>1665</v>
      </c>
      <c r="H5" s="987"/>
      <c r="I5" s="63"/>
    </row>
    <row r="6" spans="1:9" ht="16.5">
      <c r="A6" s="740">
        <v>1</v>
      </c>
      <c r="B6" s="988">
        <v>2</v>
      </c>
      <c r="C6" s="989"/>
      <c r="D6" s="751">
        <v>3</v>
      </c>
      <c r="E6" s="751">
        <v>4</v>
      </c>
      <c r="F6" s="750">
        <v>5</v>
      </c>
      <c r="G6" s="750">
        <v>6</v>
      </c>
      <c r="H6" s="750">
        <v>7</v>
      </c>
      <c r="I6" s="63"/>
    </row>
    <row r="7" spans="1:9" ht="16.5" customHeight="1">
      <c r="A7" s="990" t="s">
        <v>1666</v>
      </c>
      <c r="B7" s="991"/>
      <c r="C7" s="991"/>
      <c r="D7" s="752"/>
      <c r="E7" s="463"/>
      <c r="F7" s="753"/>
      <c r="G7" s="753"/>
      <c r="H7" s="754"/>
      <c r="I7" s="63"/>
    </row>
    <row r="8" spans="1:9" ht="30">
      <c r="A8" s="992" t="s">
        <v>1667</v>
      </c>
      <c r="B8" s="694"/>
      <c r="C8" s="695" t="s">
        <v>1668</v>
      </c>
      <c r="D8" s="705"/>
      <c r="E8" s="716"/>
      <c r="F8" s="716"/>
      <c r="G8" s="716"/>
      <c r="H8" s="755"/>
      <c r="I8" s="63"/>
    </row>
    <row r="9" spans="1:9" ht="15.75">
      <c r="A9" s="993"/>
      <c r="B9" s="697" t="s">
        <v>1669</v>
      </c>
      <c r="C9" s="695" t="s">
        <v>1670</v>
      </c>
      <c r="D9" s="697" t="s">
        <v>1671</v>
      </c>
      <c r="E9" s="697" t="s">
        <v>1672</v>
      </c>
      <c r="F9" s="698">
        <v>494408</v>
      </c>
      <c r="G9" s="698">
        <v>547539</v>
      </c>
      <c r="H9" s="699">
        <f>(G9-F9)*100/F9</f>
        <v>10.746387598906166</v>
      </c>
      <c r="I9" s="63"/>
    </row>
    <row r="10" spans="1:9" ht="15.75">
      <c r="A10" s="993"/>
      <c r="B10" s="697" t="s">
        <v>1673</v>
      </c>
      <c r="C10" s="695" t="s">
        <v>1674</v>
      </c>
      <c r="D10" s="697" t="s">
        <v>1675</v>
      </c>
      <c r="E10" s="697" t="s">
        <v>1672</v>
      </c>
      <c r="F10" s="698">
        <v>839480</v>
      </c>
      <c r="G10" s="698">
        <v>864995</v>
      </c>
      <c r="H10" s="699">
        <f>(G10-F10)*100/F10</f>
        <v>3.0393815218945059</v>
      </c>
      <c r="I10" s="63"/>
    </row>
    <row r="11" spans="1:9" ht="15.75">
      <c r="A11" s="994"/>
      <c r="B11" s="700" t="s">
        <v>1676</v>
      </c>
      <c r="C11" s="695" t="s">
        <v>1677</v>
      </c>
      <c r="D11" s="697" t="s">
        <v>1678</v>
      </c>
      <c r="E11" s="697" t="s">
        <v>1672</v>
      </c>
      <c r="F11" s="698">
        <v>557518</v>
      </c>
      <c r="G11" s="698">
        <v>610779</v>
      </c>
      <c r="H11" s="699">
        <f>(G11-F11)*100/F11</f>
        <v>9.5532341556685161</v>
      </c>
      <c r="I11" s="63"/>
    </row>
    <row r="12" spans="1:9" ht="9" customHeight="1">
      <c r="A12" s="697"/>
      <c r="B12" s="701"/>
      <c r="C12" s="702"/>
      <c r="D12" s="702"/>
      <c r="E12" s="702"/>
      <c r="F12" s="703"/>
      <c r="G12" s="703"/>
      <c r="H12" s="699"/>
      <c r="I12" s="63"/>
    </row>
    <row r="13" spans="1:9" ht="21" customHeight="1">
      <c r="A13" s="995" t="s">
        <v>1679</v>
      </c>
      <c r="B13" s="697"/>
      <c r="C13" s="704" t="s">
        <v>1680</v>
      </c>
      <c r="D13" s="697" t="s">
        <v>1681</v>
      </c>
      <c r="E13" s="705"/>
      <c r="F13" s="706"/>
      <c r="G13" s="706"/>
      <c r="H13" s="699"/>
      <c r="I13" s="63"/>
    </row>
    <row r="14" spans="1:9" ht="15.75">
      <c r="A14" s="996"/>
      <c r="B14" s="697" t="s">
        <v>1669</v>
      </c>
      <c r="C14" s="695" t="s">
        <v>1670</v>
      </c>
      <c r="D14" s="697" t="s">
        <v>1682</v>
      </c>
      <c r="E14" s="697" t="s">
        <v>94</v>
      </c>
      <c r="F14" s="698">
        <v>359305</v>
      </c>
      <c r="G14" s="698">
        <v>355208</v>
      </c>
      <c r="H14" s="699">
        <f>(G14-F14)*100/F14</f>
        <v>-1.140256884819304</v>
      </c>
      <c r="I14" s="63"/>
    </row>
    <row r="15" spans="1:9" ht="15.75">
      <c r="A15" s="996"/>
      <c r="B15" s="697" t="s">
        <v>1673</v>
      </c>
      <c r="C15" s="704" t="s">
        <v>1683</v>
      </c>
      <c r="D15" s="697" t="s">
        <v>1684</v>
      </c>
      <c r="E15" s="697" t="s">
        <v>94</v>
      </c>
      <c r="F15" s="698">
        <v>494685</v>
      </c>
      <c r="G15" s="698">
        <v>479408</v>
      </c>
      <c r="H15" s="699">
        <f>(G15-F15)*100/F15</f>
        <v>-3.0882278621749193</v>
      </c>
      <c r="I15" s="63"/>
    </row>
    <row r="16" spans="1:9" ht="9" customHeight="1">
      <c r="A16" s="697"/>
      <c r="B16" s="707"/>
      <c r="C16" s="708"/>
      <c r="D16" s="708"/>
      <c r="E16" s="708"/>
      <c r="F16" s="709"/>
      <c r="G16" s="709"/>
      <c r="H16" s="699"/>
      <c r="I16" s="63"/>
    </row>
    <row r="17" spans="1:9" ht="20.25" customHeight="1">
      <c r="A17" s="995" t="s">
        <v>1685</v>
      </c>
      <c r="B17" s="707"/>
      <c r="C17" s="695" t="s">
        <v>1686</v>
      </c>
      <c r="D17" s="708"/>
      <c r="E17" s="708"/>
      <c r="F17" s="709"/>
      <c r="G17" s="709"/>
      <c r="H17" s="699"/>
      <c r="I17" s="63"/>
    </row>
    <row r="18" spans="1:9" ht="15.75">
      <c r="A18" s="996"/>
      <c r="B18" s="697" t="s">
        <v>1669</v>
      </c>
      <c r="C18" s="695" t="s">
        <v>1687</v>
      </c>
      <c r="D18" s="697" t="s">
        <v>1688</v>
      </c>
      <c r="E18" s="697" t="s">
        <v>94</v>
      </c>
      <c r="F18" s="698">
        <v>76225</v>
      </c>
      <c r="G18" s="698">
        <v>75922</v>
      </c>
      <c r="H18" s="699">
        <f>(G18-F18)*100/F18</f>
        <v>-0.39750737946867826</v>
      </c>
      <c r="I18" s="63"/>
    </row>
    <row r="19" spans="1:9" ht="20.25" customHeight="1">
      <c r="A19" s="996"/>
      <c r="B19" s="710" t="s">
        <v>1673</v>
      </c>
      <c r="C19" s="711" t="s">
        <v>1689</v>
      </c>
      <c r="D19" s="710" t="s">
        <v>1690</v>
      </c>
      <c r="E19" s="710" t="s">
        <v>94</v>
      </c>
      <c r="F19" s="712">
        <v>142664</v>
      </c>
      <c r="G19" s="712">
        <v>136800</v>
      </c>
      <c r="H19" s="713">
        <f>(G19-F19)*100/F19</f>
        <v>-4.1103572029383724</v>
      </c>
      <c r="I19" s="63"/>
    </row>
    <row r="20" spans="1:9" ht="15.75">
      <c r="A20" s="997"/>
      <c r="B20" s="697" t="s">
        <v>1676</v>
      </c>
      <c r="C20" s="695" t="s">
        <v>1677</v>
      </c>
      <c r="D20" s="697" t="s">
        <v>1691</v>
      </c>
      <c r="E20" s="697" t="s">
        <v>94</v>
      </c>
      <c r="F20" s="698">
        <v>85433</v>
      </c>
      <c r="G20" s="698">
        <v>84776</v>
      </c>
      <c r="H20" s="699">
        <f>(G20-F20)*100/F20</f>
        <v>-0.76902367937448057</v>
      </c>
      <c r="I20" s="63"/>
    </row>
    <row r="21" spans="1:9" ht="9" customHeight="1">
      <c r="A21" s="697"/>
      <c r="B21" s="694"/>
      <c r="C21" s="696"/>
      <c r="D21" s="696"/>
      <c r="E21" s="696"/>
      <c r="F21" s="714"/>
      <c r="G21" s="714"/>
      <c r="H21" s="715"/>
      <c r="I21" s="63"/>
    </row>
    <row r="22" spans="1:9" ht="22.5" customHeight="1">
      <c r="A22" s="995" t="s">
        <v>1692</v>
      </c>
      <c r="B22" s="695"/>
      <c r="C22" s="695" t="s">
        <v>1693</v>
      </c>
      <c r="D22" s="705"/>
      <c r="E22" s="716"/>
      <c r="F22" s="717"/>
      <c r="G22" s="717"/>
      <c r="H22" s="699"/>
      <c r="I22" s="63"/>
    </row>
    <row r="23" spans="1:9" ht="15.75">
      <c r="A23" s="996"/>
      <c r="B23" s="697" t="s">
        <v>1669</v>
      </c>
      <c r="C23" s="695" t="s">
        <v>1694</v>
      </c>
      <c r="D23" s="697" t="s">
        <v>1695</v>
      </c>
      <c r="E23" s="697" t="s">
        <v>1672</v>
      </c>
      <c r="F23" s="698">
        <v>588185</v>
      </c>
      <c r="G23" s="698">
        <v>658010</v>
      </c>
      <c r="H23" s="699">
        <f>(G23-F23)*100/F23</f>
        <v>11.871264993156915</v>
      </c>
      <c r="I23" s="63"/>
    </row>
    <row r="24" spans="1:9" ht="30">
      <c r="A24" s="996"/>
      <c r="B24" s="697" t="s">
        <v>1673</v>
      </c>
      <c r="C24" s="695" t="s">
        <v>1696</v>
      </c>
      <c r="D24" s="697" t="s">
        <v>1697</v>
      </c>
      <c r="E24" s="697" t="s">
        <v>1672</v>
      </c>
      <c r="F24" s="698">
        <v>933259</v>
      </c>
      <c r="G24" s="698">
        <v>975468</v>
      </c>
      <c r="H24" s="699">
        <f>(G24-F24)*100/F24</f>
        <v>4.5227530621188761</v>
      </c>
      <c r="I24" s="63"/>
    </row>
    <row r="25" spans="1:9" ht="15.75">
      <c r="A25" s="997"/>
      <c r="B25" s="697" t="s">
        <v>1676</v>
      </c>
      <c r="C25" s="695" t="s">
        <v>1677</v>
      </c>
      <c r="D25" s="697" t="s">
        <v>1698</v>
      </c>
      <c r="E25" s="697" t="s">
        <v>1672</v>
      </c>
      <c r="F25" s="698">
        <v>651193</v>
      </c>
      <c r="G25" s="698">
        <v>721145</v>
      </c>
      <c r="H25" s="699">
        <f>(G25-F25)*100/F25</f>
        <v>10.742130213316175</v>
      </c>
      <c r="I25" s="63"/>
    </row>
    <row r="26" spans="1:9" ht="9" customHeight="1">
      <c r="A26" s="697"/>
      <c r="B26" s="718"/>
      <c r="C26" s="719"/>
      <c r="D26" s="719"/>
      <c r="E26" s="719"/>
      <c r="F26" s="720"/>
      <c r="G26" s="720"/>
      <c r="H26" s="699"/>
      <c r="I26" s="63"/>
    </row>
    <row r="27" spans="1:9" ht="30">
      <c r="A27" s="738" t="s">
        <v>1699</v>
      </c>
      <c r="B27" s="721"/>
      <c r="C27" s="695" t="s">
        <v>1700</v>
      </c>
      <c r="D27" s="697" t="s">
        <v>1701</v>
      </c>
      <c r="E27" s="697" t="s">
        <v>1672</v>
      </c>
      <c r="F27" s="698">
        <v>382995</v>
      </c>
      <c r="G27" s="698">
        <v>453741</v>
      </c>
      <c r="H27" s="699">
        <f>(G27-F27)*100/F27</f>
        <v>18.47178161594799</v>
      </c>
      <c r="I27" s="63"/>
    </row>
    <row r="28" spans="1:9" ht="9" customHeight="1">
      <c r="A28" s="697"/>
      <c r="B28" s="718"/>
      <c r="C28" s="719"/>
      <c r="D28" s="719"/>
      <c r="E28" s="719"/>
      <c r="F28" s="720"/>
      <c r="G28" s="720"/>
      <c r="H28" s="699"/>
      <c r="I28" s="63"/>
    </row>
    <row r="29" spans="1:9" ht="15.75">
      <c r="A29" s="995" t="s">
        <v>1702</v>
      </c>
      <c r="B29" s="721"/>
      <c r="C29" s="695" t="s">
        <v>1703</v>
      </c>
      <c r="D29" s="697" t="s">
        <v>1704</v>
      </c>
      <c r="E29" s="697"/>
      <c r="F29" s="698"/>
      <c r="G29" s="698"/>
      <c r="H29" s="699"/>
      <c r="I29" s="63"/>
    </row>
    <row r="30" spans="1:9" ht="30">
      <c r="A30" s="997"/>
      <c r="B30" s="697" t="s">
        <v>1669</v>
      </c>
      <c r="C30" s="695" t="s">
        <v>1696</v>
      </c>
      <c r="D30" s="697" t="s">
        <v>1705</v>
      </c>
      <c r="E30" s="697" t="s">
        <v>1706</v>
      </c>
      <c r="F30" s="698">
        <v>52224</v>
      </c>
      <c r="G30" s="698">
        <v>49459</v>
      </c>
      <c r="H30" s="699">
        <f>(G30-F30)*100/F30</f>
        <v>-5.2945006127450984</v>
      </c>
      <c r="I30" s="63"/>
    </row>
    <row r="31" spans="1:9" ht="9" customHeight="1">
      <c r="A31" s="738"/>
      <c r="B31" s="722"/>
      <c r="C31" s="723"/>
      <c r="D31" s="724"/>
      <c r="E31" s="724"/>
      <c r="F31" s="725"/>
      <c r="G31" s="725"/>
      <c r="H31" s="699"/>
      <c r="I31" s="63"/>
    </row>
    <row r="32" spans="1:9" ht="30">
      <c r="A32" s="995" t="s">
        <v>1707</v>
      </c>
      <c r="B32" s="722"/>
      <c r="C32" s="723" t="s">
        <v>1708</v>
      </c>
      <c r="D32" s="724" t="s">
        <v>1709</v>
      </c>
      <c r="E32" s="724"/>
      <c r="F32" s="725"/>
      <c r="G32" s="725"/>
      <c r="H32" s="699"/>
      <c r="I32" s="63"/>
    </row>
    <row r="33" spans="1:9" ht="30">
      <c r="A33" s="997"/>
      <c r="B33" s="697" t="s">
        <v>1669</v>
      </c>
      <c r="C33" s="695" t="s">
        <v>1696</v>
      </c>
      <c r="D33" s="724" t="s">
        <v>1710</v>
      </c>
      <c r="E33" s="724" t="s">
        <v>1672</v>
      </c>
      <c r="F33" s="698">
        <v>2392617</v>
      </c>
      <c r="G33" s="698">
        <v>2462025</v>
      </c>
      <c r="H33" s="699">
        <f>(G33-F33)*100/F33</f>
        <v>2.9009239673545744</v>
      </c>
      <c r="I33" s="63"/>
    </row>
    <row r="34" spans="1:9" ht="9" customHeight="1">
      <c r="A34" s="697"/>
      <c r="B34" s="726"/>
      <c r="C34" s="727"/>
      <c r="D34" s="727"/>
      <c r="E34" s="727"/>
      <c r="F34" s="728"/>
      <c r="G34" s="728"/>
      <c r="H34" s="699"/>
      <c r="I34" s="63"/>
    </row>
    <row r="35" spans="1:9" ht="30">
      <c r="A35" s="995" t="s">
        <v>1711</v>
      </c>
      <c r="B35" s="721"/>
      <c r="C35" s="695" t="s">
        <v>1712</v>
      </c>
      <c r="D35" s="697" t="s">
        <v>1713</v>
      </c>
      <c r="E35" s="690"/>
      <c r="F35" s="698"/>
      <c r="G35" s="698"/>
      <c r="H35" s="699"/>
      <c r="I35" s="63"/>
    </row>
    <row r="36" spans="1:9" ht="30">
      <c r="A36" s="997"/>
      <c r="B36" s="697" t="s">
        <v>1669</v>
      </c>
      <c r="C36" s="695" t="s">
        <v>1696</v>
      </c>
      <c r="D36" s="697" t="s">
        <v>1714</v>
      </c>
      <c r="E36" s="697" t="s">
        <v>94</v>
      </c>
      <c r="F36" s="698">
        <v>162163</v>
      </c>
      <c r="G36" s="698">
        <v>156415</v>
      </c>
      <c r="H36" s="699">
        <f>(G36-F36)*100/F36</f>
        <v>-3.544581686327954</v>
      </c>
      <c r="I36" s="63"/>
    </row>
    <row r="37" spans="1:9" ht="9" customHeight="1">
      <c r="A37" s="739"/>
      <c r="B37" s="729"/>
      <c r="C37" s="696"/>
      <c r="D37" s="730"/>
      <c r="E37" s="730"/>
      <c r="F37" s="731"/>
      <c r="G37" s="731"/>
      <c r="H37" s="732"/>
      <c r="I37" s="63"/>
    </row>
    <row r="38" spans="1:9" ht="48" customHeight="1">
      <c r="A38" s="995" t="s">
        <v>1715</v>
      </c>
      <c r="B38" s="726"/>
      <c r="C38" s="695" t="s">
        <v>1716</v>
      </c>
      <c r="D38" s="697" t="s">
        <v>1717</v>
      </c>
      <c r="E38" s="697" t="s">
        <v>1718</v>
      </c>
      <c r="F38" s="733"/>
      <c r="G38" s="733"/>
      <c r="H38" s="699"/>
      <c r="I38" s="63"/>
    </row>
    <row r="39" spans="1:9" ht="30">
      <c r="A39" s="996"/>
      <c r="B39" s="700" t="s">
        <v>1669</v>
      </c>
      <c r="C39" s="695" t="s">
        <v>1719</v>
      </c>
      <c r="D39" s="697" t="s">
        <v>1720</v>
      </c>
      <c r="E39" s="697" t="s">
        <v>1718</v>
      </c>
      <c r="F39" s="698">
        <v>2343821</v>
      </c>
      <c r="G39" s="698">
        <v>2354729</v>
      </c>
      <c r="H39" s="699">
        <f>(G39-F39)*100/F39</f>
        <v>0.46539390166740546</v>
      </c>
      <c r="I39" s="464"/>
    </row>
    <row r="40" spans="1:9" ht="33.75" customHeight="1">
      <c r="A40" s="996"/>
      <c r="B40" s="700" t="s">
        <v>1673</v>
      </c>
      <c r="C40" s="695" t="s">
        <v>1721</v>
      </c>
      <c r="D40" s="697" t="s">
        <v>1722</v>
      </c>
      <c r="E40" s="697" t="s">
        <v>1718</v>
      </c>
      <c r="F40" s="698">
        <v>2309274</v>
      </c>
      <c r="G40" s="698">
        <v>2320182</v>
      </c>
      <c r="H40" s="699">
        <f>(G40-F40)*100/F40</f>
        <v>0.47235624702828682</v>
      </c>
      <c r="I40" s="63"/>
    </row>
    <row r="41" spans="1:9" ht="15.75">
      <c r="A41" s="986" t="s">
        <v>1723</v>
      </c>
      <c r="B41" s="721"/>
      <c r="C41" s="695" t="s">
        <v>1724</v>
      </c>
      <c r="D41" s="697"/>
      <c r="E41" s="734"/>
      <c r="F41" s="735"/>
      <c r="G41" s="735"/>
      <c r="H41" s="699"/>
      <c r="I41" s="63"/>
    </row>
    <row r="42" spans="1:9" ht="30">
      <c r="A42" s="986"/>
      <c r="B42" s="697"/>
      <c r="C42" s="695" t="s">
        <v>1725</v>
      </c>
      <c r="D42" s="697" t="s">
        <v>1726</v>
      </c>
      <c r="E42" s="697"/>
      <c r="F42" s="698"/>
      <c r="G42" s="698"/>
      <c r="H42" s="699"/>
      <c r="I42" s="63"/>
    </row>
    <row r="43" spans="1:9" ht="15.75">
      <c r="A43" s="986"/>
      <c r="B43" s="697" t="s">
        <v>1669</v>
      </c>
      <c r="C43" s="695" t="s">
        <v>1727</v>
      </c>
      <c r="D43" s="697" t="s">
        <v>1728</v>
      </c>
      <c r="E43" s="697" t="s">
        <v>1729</v>
      </c>
      <c r="F43" s="698">
        <v>258149</v>
      </c>
      <c r="G43" s="698">
        <v>264497</v>
      </c>
      <c r="H43" s="699">
        <f>(G43-F43)*100/F43</f>
        <v>2.4590449701528962</v>
      </c>
      <c r="I43" s="63"/>
    </row>
    <row r="44" spans="1:9" ht="15.75">
      <c r="A44" s="986"/>
      <c r="B44" s="697" t="s">
        <v>1673</v>
      </c>
      <c r="C44" s="695" t="s">
        <v>1730</v>
      </c>
      <c r="D44" s="697" t="s">
        <v>1731</v>
      </c>
      <c r="E44" s="697" t="s">
        <v>1729</v>
      </c>
      <c r="F44" s="698">
        <v>293934</v>
      </c>
      <c r="G44" s="698">
        <v>302440</v>
      </c>
      <c r="H44" s="699">
        <f>(G44-F44)*100/F44</f>
        <v>2.8938469180156088</v>
      </c>
      <c r="I44" s="63"/>
    </row>
    <row r="45" spans="1:9" ht="9" customHeight="1">
      <c r="A45" s="694"/>
      <c r="B45" s="705"/>
      <c r="C45" s="716"/>
      <c r="D45" s="716"/>
      <c r="E45" s="716"/>
      <c r="F45" s="706"/>
      <c r="G45" s="706"/>
      <c r="H45" s="699"/>
      <c r="I45" s="63"/>
    </row>
    <row r="46" spans="1:9" ht="15.75">
      <c r="A46" s="986" t="s">
        <v>1732</v>
      </c>
      <c r="B46" s="707"/>
      <c r="C46" s="695" t="s">
        <v>1733</v>
      </c>
      <c r="D46" s="708"/>
      <c r="E46" s="708"/>
      <c r="F46" s="706"/>
      <c r="G46" s="706"/>
      <c r="H46" s="699"/>
      <c r="I46" s="63"/>
    </row>
    <row r="47" spans="1:9" ht="22.5" customHeight="1">
      <c r="A47" s="986"/>
      <c r="B47" s="697" t="s">
        <v>1669</v>
      </c>
      <c r="C47" s="695" t="s">
        <v>1687</v>
      </c>
      <c r="D47" s="697" t="s">
        <v>1734</v>
      </c>
      <c r="E47" s="697" t="s">
        <v>94</v>
      </c>
      <c r="F47" s="698">
        <v>121906</v>
      </c>
      <c r="G47" s="698">
        <v>122372</v>
      </c>
      <c r="H47" s="699">
        <f>(G47-F47)*100/F47</f>
        <v>0.38226174265417617</v>
      </c>
      <c r="I47" s="63"/>
    </row>
    <row r="48" spans="1:9" ht="23.25" customHeight="1">
      <c r="A48" s="986"/>
      <c r="B48" s="697" t="s">
        <v>1673</v>
      </c>
      <c r="C48" s="695" t="s">
        <v>1689</v>
      </c>
      <c r="D48" s="697" t="s">
        <v>1735</v>
      </c>
      <c r="E48" s="697" t="s">
        <v>94</v>
      </c>
      <c r="F48" s="698">
        <v>188162</v>
      </c>
      <c r="G48" s="698">
        <v>183160</v>
      </c>
      <c r="H48" s="699">
        <f>(G48-F48)*100/F48</f>
        <v>-2.6583475940944505</v>
      </c>
      <c r="I48" s="63"/>
    </row>
    <row r="49" spans="1:9" ht="9" customHeight="1">
      <c r="A49" s="694"/>
      <c r="B49" s="736"/>
      <c r="C49" s="716"/>
      <c r="D49" s="736"/>
      <c r="E49" s="736"/>
      <c r="F49" s="706"/>
      <c r="G49" s="706"/>
      <c r="H49" s="699"/>
      <c r="I49" s="63"/>
    </row>
    <row r="50" spans="1:9" ht="30">
      <c r="A50" s="986" t="s">
        <v>1736</v>
      </c>
      <c r="B50" s="736"/>
      <c r="C50" s="716" t="s">
        <v>1737</v>
      </c>
      <c r="D50" s="736"/>
      <c r="E50" s="736"/>
      <c r="F50" s="706"/>
      <c r="G50" s="706"/>
      <c r="H50" s="699"/>
      <c r="I50" s="63"/>
    </row>
    <row r="51" spans="1:9" ht="22.5" customHeight="1">
      <c r="A51" s="986"/>
      <c r="B51" s="697" t="s">
        <v>1669</v>
      </c>
      <c r="C51" s="716" t="s">
        <v>1738</v>
      </c>
      <c r="D51" s="697" t="s">
        <v>1739</v>
      </c>
      <c r="E51" s="697" t="s">
        <v>1729</v>
      </c>
      <c r="F51" s="698">
        <v>199354</v>
      </c>
      <c r="G51" s="698">
        <v>200778</v>
      </c>
      <c r="H51" s="699">
        <f>(G51-F51)*100/F51</f>
        <v>0.71430721229571514</v>
      </c>
      <c r="I51" s="63"/>
    </row>
    <row r="52" spans="1:9" ht="22.5" customHeight="1">
      <c r="A52" s="986"/>
      <c r="B52" s="697" t="s">
        <v>1673</v>
      </c>
      <c r="C52" s="716" t="s">
        <v>1740</v>
      </c>
      <c r="D52" s="697" t="s">
        <v>1741</v>
      </c>
      <c r="E52" s="697" t="s">
        <v>1729</v>
      </c>
      <c r="F52" s="698">
        <v>207628</v>
      </c>
      <c r="G52" s="698">
        <v>209475</v>
      </c>
      <c r="H52" s="699">
        <f>(G52-F52)*100/F52</f>
        <v>0.88957173406284318</v>
      </c>
      <c r="I52" s="63"/>
    </row>
    <row r="53" spans="1:9" ht="9" customHeight="1">
      <c r="A53" s="694"/>
      <c r="B53" s="736"/>
      <c r="C53" s="716"/>
      <c r="D53" s="736"/>
      <c r="E53" s="736"/>
      <c r="F53" s="706"/>
      <c r="G53" s="706"/>
      <c r="H53" s="699"/>
      <c r="I53" s="63"/>
    </row>
    <row r="54" spans="1:9" ht="64.5" customHeight="1">
      <c r="A54" s="986" t="s">
        <v>1742</v>
      </c>
      <c r="B54" s="736"/>
      <c r="C54" s="716" t="s">
        <v>1743</v>
      </c>
      <c r="D54" s="697" t="s">
        <v>1852</v>
      </c>
      <c r="E54" s="736"/>
      <c r="F54" s="706"/>
      <c r="G54" s="706"/>
      <c r="H54" s="699"/>
      <c r="I54" s="465"/>
    </row>
    <row r="55" spans="1:9" ht="20.25" customHeight="1">
      <c r="A55" s="986"/>
      <c r="B55" s="737" t="s">
        <v>1669</v>
      </c>
      <c r="C55" s="695" t="s">
        <v>1744</v>
      </c>
      <c r="D55" s="697" t="s">
        <v>1745</v>
      </c>
      <c r="E55" s="697" t="s">
        <v>1718</v>
      </c>
      <c r="F55" s="698">
        <v>1717725</v>
      </c>
      <c r="G55" s="698">
        <v>1710093</v>
      </c>
      <c r="H55" s="699">
        <f>(G55-F55)*100/F55</f>
        <v>-0.44430860585949439</v>
      </c>
      <c r="I55" s="464"/>
    </row>
    <row r="56" spans="1:9" ht="20.25" customHeight="1">
      <c r="A56" s="986"/>
      <c r="B56" s="700" t="s">
        <v>1673</v>
      </c>
      <c r="C56" s="695" t="s">
        <v>1746</v>
      </c>
      <c r="D56" s="697" t="s">
        <v>1747</v>
      </c>
      <c r="E56" s="697" t="s">
        <v>1718</v>
      </c>
      <c r="F56" s="698">
        <v>1928809</v>
      </c>
      <c r="G56" s="698">
        <v>1931150</v>
      </c>
      <c r="H56" s="699">
        <f>(G56-F56)*100/F56</f>
        <v>0.12137023417041293</v>
      </c>
      <c r="I56" s="464"/>
    </row>
    <row r="57" spans="1:9" ht="9" customHeight="1">
      <c r="A57" s="694"/>
      <c r="B57" s="736"/>
      <c r="C57" s="716"/>
      <c r="D57" s="736"/>
      <c r="E57" s="736"/>
      <c r="F57" s="706"/>
      <c r="G57" s="706"/>
      <c r="H57" s="699"/>
      <c r="I57" s="63"/>
    </row>
    <row r="58" spans="1:9" ht="30">
      <c r="A58" s="986" t="s">
        <v>1748</v>
      </c>
      <c r="B58" s="736"/>
      <c r="C58" s="716" t="s">
        <v>1749</v>
      </c>
      <c r="D58" s="697" t="s">
        <v>1750</v>
      </c>
      <c r="E58" s="736"/>
      <c r="F58" s="706"/>
      <c r="G58" s="706"/>
      <c r="H58" s="699"/>
    </row>
    <row r="59" spans="1:9" ht="21" customHeight="1">
      <c r="A59" s="986"/>
      <c r="B59" s="737" t="s">
        <v>1669</v>
      </c>
      <c r="C59" s="695" t="s">
        <v>1744</v>
      </c>
      <c r="D59" s="697" t="s">
        <v>1751</v>
      </c>
      <c r="E59" s="724" t="s">
        <v>1672</v>
      </c>
      <c r="F59" s="698">
        <v>6109583</v>
      </c>
      <c r="G59" s="698">
        <v>6366616</v>
      </c>
      <c r="H59" s="699">
        <f>(G59-F59)*100/F59</f>
        <v>4.2070465365639524</v>
      </c>
      <c r="I59" s="63"/>
    </row>
    <row r="60" spans="1:9" ht="15.75">
      <c r="A60" s="986"/>
      <c r="B60" s="700" t="s">
        <v>1673</v>
      </c>
      <c r="C60" s="695" t="s">
        <v>1746</v>
      </c>
      <c r="D60" s="697" t="s">
        <v>1752</v>
      </c>
      <c r="E60" s="724" t="s">
        <v>1672</v>
      </c>
      <c r="F60" s="698">
        <v>6602131</v>
      </c>
      <c r="G60" s="698">
        <v>6885607</v>
      </c>
      <c r="H60" s="699">
        <f>(G60-F60)*100/F60</f>
        <v>4.2937045629661093</v>
      </c>
      <c r="I60" s="63"/>
    </row>
    <row r="61" spans="1:9" ht="15.75">
      <c r="A61" s="979"/>
      <c r="B61" s="984"/>
      <c r="C61" s="716"/>
      <c r="D61" s="697"/>
      <c r="E61" s="983"/>
      <c r="F61" s="985"/>
      <c r="G61" s="985"/>
      <c r="H61" s="699"/>
      <c r="I61" s="63"/>
    </row>
    <row r="62" spans="1:9" ht="44.25" customHeight="1">
      <c r="A62" s="986" t="s">
        <v>1958</v>
      </c>
      <c r="B62" s="736"/>
      <c r="C62" s="716" t="s">
        <v>1959</v>
      </c>
      <c r="D62" s="697" t="s">
        <v>1963</v>
      </c>
      <c r="E62" s="736"/>
      <c r="F62" s="706"/>
      <c r="G62" s="706"/>
      <c r="H62" s="699"/>
    </row>
    <row r="63" spans="1:9" ht="33.75" customHeight="1">
      <c r="A63" s="986"/>
      <c r="B63" s="737" t="s">
        <v>1669</v>
      </c>
      <c r="C63" s="695" t="s">
        <v>1879</v>
      </c>
      <c r="D63" s="697" t="s">
        <v>1964</v>
      </c>
      <c r="E63" s="724" t="s">
        <v>1672</v>
      </c>
      <c r="F63" s="698" t="s">
        <v>1960</v>
      </c>
      <c r="G63" s="698">
        <v>3731148</v>
      </c>
      <c r="H63" s="699"/>
      <c r="I63" s="63"/>
    </row>
    <row r="64" spans="1:9" ht="31.5">
      <c r="A64" s="986"/>
      <c r="B64" s="700" t="s">
        <v>1673</v>
      </c>
      <c r="C64" s="695" t="s">
        <v>1880</v>
      </c>
      <c r="D64" s="697" t="s">
        <v>1965</v>
      </c>
      <c r="E64" s="697" t="s">
        <v>1672</v>
      </c>
      <c r="F64" s="698" t="s">
        <v>1960</v>
      </c>
      <c r="G64" s="698">
        <v>4258538</v>
      </c>
      <c r="H64" s="699"/>
      <c r="I64" s="63"/>
    </row>
    <row r="66" spans="1:9" ht="44.25" customHeight="1">
      <c r="A66" s="986" t="s">
        <v>1961</v>
      </c>
      <c r="B66" s="736"/>
      <c r="C66" s="695" t="s">
        <v>1962</v>
      </c>
      <c r="D66" s="697" t="s">
        <v>1966</v>
      </c>
      <c r="E66" s="736"/>
      <c r="F66" s="706"/>
      <c r="G66" s="706"/>
      <c r="H66" s="699"/>
    </row>
    <row r="67" spans="1:9" ht="33.75" customHeight="1">
      <c r="A67" s="986"/>
      <c r="B67" s="737" t="s">
        <v>1669</v>
      </c>
      <c r="C67" s="695" t="s">
        <v>1912</v>
      </c>
      <c r="D67" s="697" t="s">
        <v>1967</v>
      </c>
      <c r="E67" s="724" t="s">
        <v>1672</v>
      </c>
      <c r="F67" s="698" t="s">
        <v>1960</v>
      </c>
      <c r="G67" s="698">
        <v>4912209</v>
      </c>
      <c r="H67" s="699"/>
      <c r="I67" s="63"/>
    </row>
    <row r="68" spans="1:9" ht="31.5">
      <c r="A68" s="986"/>
      <c r="B68" s="700" t="s">
        <v>1673</v>
      </c>
      <c r="C68" s="695" t="s">
        <v>1913</v>
      </c>
      <c r="D68" s="697" t="s">
        <v>1968</v>
      </c>
      <c r="E68" s="697" t="s">
        <v>1672</v>
      </c>
      <c r="F68" s="698" t="s">
        <v>1960</v>
      </c>
      <c r="G68" s="698">
        <v>5495219</v>
      </c>
      <c r="H68" s="699"/>
      <c r="I68" s="63"/>
    </row>
  </sheetData>
  <mergeCells count="23">
    <mergeCell ref="A54:A56"/>
    <mergeCell ref="A58:A60"/>
    <mergeCell ref="B2:G2"/>
    <mergeCell ref="A4:A5"/>
    <mergeCell ref="B4:C5"/>
    <mergeCell ref="D4:D5"/>
    <mergeCell ref="E4:E5"/>
    <mergeCell ref="A62:A64"/>
    <mergeCell ref="A66:A68"/>
    <mergeCell ref="H4:H5"/>
    <mergeCell ref="A46:A48"/>
    <mergeCell ref="B6:C6"/>
    <mergeCell ref="A7:C7"/>
    <mergeCell ref="A8:A11"/>
    <mergeCell ref="A13:A15"/>
    <mergeCell ref="A17:A20"/>
    <mergeCell ref="A22:A25"/>
    <mergeCell ref="A29:A30"/>
    <mergeCell ref="A32:A33"/>
    <mergeCell ref="A35:A36"/>
    <mergeCell ref="A38:A40"/>
    <mergeCell ref="A41:A44"/>
    <mergeCell ref="A50:A52"/>
  </mergeCells>
  <pageMargins left="0.7" right="0.2" top="0.75" bottom="0.75" header="0.3" footer="0.3"/>
  <pageSetup paperSize="9"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pane xSplit="3" ySplit="9" topLeftCell="D48" activePane="bottomRight" state="frozen"/>
      <selection pane="topRight" activeCell="D1" sqref="D1"/>
      <selection pane="bottomLeft" activeCell="A10" sqref="A10"/>
      <selection pane="bottomRight" activeCell="G48" sqref="G48"/>
    </sheetView>
  </sheetViews>
  <sheetFormatPr defaultRowHeight="15"/>
  <cols>
    <col min="1" max="1" width="4.7109375" style="87" customWidth="1"/>
    <col min="2" max="2" width="49.85546875" style="37" customWidth="1"/>
    <col min="3" max="3" width="14.5703125" style="37" customWidth="1"/>
    <col min="4" max="4" width="6" style="37" bestFit="1" customWidth="1"/>
    <col min="5" max="5" width="6.42578125" style="37" bestFit="1" customWidth="1"/>
    <col min="6" max="6" width="10.85546875" style="37" bestFit="1" customWidth="1"/>
    <col min="7" max="7" width="12.140625" style="37" bestFit="1" customWidth="1"/>
    <col min="8" max="8" width="19.7109375" style="37" customWidth="1"/>
    <col min="9" max="9" width="15.7109375" style="37" customWidth="1"/>
    <col min="10" max="255" width="9.140625" style="37"/>
    <col min="256" max="256" width="4.7109375" style="37" customWidth="1"/>
    <col min="257" max="257" width="49.85546875" style="37" customWidth="1"/>
    <col min="258" max="258" width="14.5703125" style="37" customWidth="1"/>
    <col min="259" max="259" width="6" style="37" bestFit="1" customWidth="1"/>
    <col min="260" max="260" width="6.42578125" style="37" bestFit="1" customWidth="1"/>
    <col min="261" max="261" width="9.5703125" style="37" bestFit="1" customWidth="1"/>
    <col min="262" max="262" width="12.140625" style="37" bestFit="1" customWidth="1"/>
    <col min="263" max="263" width="15.85546875" style="37" customWidth="1"/>
    <col min="264" max="264" width="11.28515625" style="37" customWidth="1"/>
    <col min="265" max="265" width="15.7109375" style="37" customWidth="1"/>
    <col min="266" max="511" width="9.140625" style="37"/>
    <col min="512" max="512" width="4.7109375" style="37" customWidth="1"/>
    <col min="513" max="513" width="49.85546875" style="37" customWidth="1"/>
    <col min="514" max="514" width="14.5703125" style="37" customWidth="1"/>
    <col min="515" max="515" width="6" style="37" bestFit="1" customWidth="1"/>
    <col min="516" max="516" width="6.42578125" style="37" bestFit="1" customWidth="1"/>
    <col min="517" max="517" width="9.5703125" style="37" bestFit="1" customWidth="1"/>
    <col min="518" max="518" width="12.140625" style="37" bestFit="1" customWidth="1"/>
    <col min="519" max="519" width="15.85546875" style="37" customWidth="1"/>
    <col min="520" max="520" width="11.28515625" style="37" customWidth="1"/>
    <col min="521" max="521" width="15.7109375" style="37" customWidth="1"/>
    <col min="522" max="767" width="9.140625" style="37"/>
    <col min="768" max="768" width="4.7109375" style="37" customWidth="1"/>
    <col min="769" max="769" width="49.85546875" style="37" customWidth="1"/>
    <col min="770" max="770" width="14.5703125" style="37" customWidth="1"/>
    <col min="771" max="771" width="6" style="37" bestFit="1" customWidth="1"/>
    <col min="772" max="772" width="6.42578125" style="37" bestFit="1" customWidth="1"/>
    <col min="773" max="773" width="9.5703125" style="37" bestFit="1" customWidth="1"/>
    <col min="774" max="774" width="12.140625" style="37" bestFit="1" customWidth="1"/>
    <col min="775" max="775" width="15.85546875" style="37" customWidth="1"/>
    <col min="776" max="776" width="11.28515625" style="37" customWidth="1"/>
    <col min="777" max="777" width="15.7109375" style="37" customWidth="1"/>
    <col min="778" max="1023" width="9.140625" style="37"/>
    <col min="1024" max="1024" width="4.7109375" style="37" customWidth="1"/>
    <col min="1025" max="1025" width="49.85546875" style="37" customWidth="1"/>
    <col min="1026" max="1026" width="14.5703125" style="37" customWidth="1"/>
    <col min="1027" max="1027" width="6" style="37" bestFit="1" customWidth="1"/>
    <col min="1028" max="1028" width="6.42578125" style="37" bestFit="1" customWidth="1"/>
    <col min="1029" max="1029" width="9.5703125" style="37" bestFit="1" customWidth="1"/>
    <col min="1030" max="1030" width="12.140625" style="37" bestFit="1" customWidth="1"/>
    <col min="1031" max="1031" width="15.85546875" style="37" customWidth="1"/>
    <col min="1032" max="1032" width="11.28515625" style="37" customWidth="1"/>
    <col min="1033" max="1033" width="15.7109375" style="37" customWidth="1"/>
    <col min="1034" max="1279" width="9.140625" style="37"/>
    <col min="1280" max="1280" width="4.7109375" style="37" customWidth="1"/>
    <col min="1281" max="1281" width="49.85546875" style="37" customWidth="1"/>
    <col min="1282" max="1282" width="14.5703125" style="37" customWidth="1"/>
    <col min="1283" max="1283" width="6" style="37" bestFit="1" customWidth="1"/>
    <col min="1284" max="1284" width="6.42578125" style="37" bestFit="1" customWidth="1"/>
    <col min="1285" max="1285" width="9.5703125" style="37" bestFit="1" customWidth="1"/>
    <col min="1286" max="1286" width="12.140625" style="37" bestFit="1" customWidth="1"/>
    <col min="1287" max="1287" width="15.85546875" style="37" customWidth="1"/>
    <col min="1288" max="1288" width="11.28515625" style="37" customWidth="1"/>
    <col min="1289" max="1289" width="15.7109375" style="37" customWidth="1"/>
    <col min="1290" max="1535" width="9.140625" style="37"/>
    <col min="1536" max="1536" width="4.7109375" style="37" customWidth="1"/>
    <col min="1537" max="1537" width="49.85546875" style="37" customWidth="1"/>
    <col min="1538" max="1538" width="14.5703125" style="37" customWidth="1"/>
    <col min="1539" max="1539" width="6" style="37" bestFit="1" customWidth="1"/>
    <col min="1540" max="1540" width="6.42578125" style="37" bestFit="1" customWidth="1"/>
    <col min="1541" max="1541" width="9.5703125" style="37" bestFit="1" customWidth="1"/>
    <col min="1542" max="1542" width="12.140625" style="37" bestFit="1" customWidth="1"/>
    <col min="1543" max="1543" width="15.85546875" style="37" customWidth="1"/>
    <col min="1544" max="1544" width="11.28515625" style="37" customWidth="1"/>
    <col min="1545" max="1545" width="15.7109375" style="37" customWidth="1"/>
    <col min="1546" max="1791" width="9.140625" style="37"/>
    <col min="1792" max="1792" width="4.7109375" style="37" customWidth="1"/>
    <col min="1793" max="1793" width="49.85546875" style="37" customWidth="1"/>
    <col min="1794" max="1794" width="14.5703125" style="37" customWidth="1"/>
    <col min="1795" max="1795" width="6" style="37" bestFit="1" customWidth="1"/>
    <col min="1796" max="1796" width="6.42578125" style="37" bestFit="1" customWidth="1"/>
    <col min="1797" max="1797" width="9.5703125" style="37" bestFit="1" customWidth="1"/>
    <col min="1798" max="1798" width="12.140625" style="37" bestFit="1" customWidth="1"/>
    <col min="1799" max="1799" width="15.85546875" style="37" customWidth="1"/>
    <col min="1800" max="1800" width="11.28515625" style="37" customWidth="1"/>
    <col min="1801" max="1801" width="15.7109375" style="37" customWidth="1"/>
    <col min="1802" max="2047" width="9.140625" style="37"/>
    <col min="2048" max="2048" width="4.7109375" style="37" customWidth="1"/>
    <col min="2049" max="2049" width="49.85546875" style="37" customWidth="1"/>
    <col min="2050" max="2050" width="14.5703125" style="37" customWidth="1"/>
    <col min="2051" max="2051" width="6" style="37" bestFit="1" customWidth="1"/>
    <col min="2052" max="2052" width="6.42578125" style="37" bestFit="1" customWidth="1"/>
    <col min="2053" max="2053" width="9.5703125" style="37" bestFit="1" customWidth="1"/>
    <col min="2054" max="2054" width="12.140625" style="37" bestFit="1" customWidth="1"/>
    <col min="2055" max="2055" width="15.85546875" style="37" customWidth="1"/>
    <col min="2056" max="2056" width="11.28515625" style="37" customWidth="1"/>
    <col min="2057" max="2057" width="15.7109375" style="37" customWidth="1"/>
    <col min="2058" max="2303" width="9.140625" style="37"/>
    <col min="2304" max="2304" width="4.7109375" style="37" customWidth="1"/>
    <col min="2305" max="2305" width="49.85546875" style="37" customWidth="1"/>
    <col min="2306" max="2306" width="14.5703125" style="37" customWidth="1"/>
    <col min="2307" max="2307" width="6" style="37" bestFit="1" customWidth="1"/>
    <col min="2308" max="2308" width="6.42578125" style="37" bestFit="1" customWidth="1"/>
    <col min="2309" max="2309" width="9.5703125" style="37" bestFit="1" customWidth="1"/>
    <col min="2310" max="2310" width="12.140625" style="37" bestFit="1" customWidth="1"/>
    <col min="2311" max="2311" width="15.85546875" style="37" customWidth="1"/>
    <col min="2312" max="2312" width="11.28515625" style="37" customWidth="1"/>
    <col min="2313" max="2313" width="15.7109375" style="37" customWidth="1"/>
    <col min="2314" max="2559" width="9.140625" style="37"/>
    <col min="2560" max="2560" width="4.7109375" style="37" customWidth="1"/>
    <col min="2561" max="2561" width="49.85546875" style="37" customWidth="1"/>
    <col min="2562" max="2562" width="14.5703125" style="37" customWidth="1"/>
    <col min="2563" max="2563" width="6" style="37" bestFit="1" customWidth="1"/>
    <col min="2564" max="2564" width="6.42578125" style="37" bestFit="1" customWidth="1"/>
    <col min="2565" max="2565" width="9.5703125" style="37" bestFit="1" customWidth="1"/>
    <col min="2566" max="2566" width="12.140625" style="37" bestFit="1" customWidth="1"/>
    <col min="2567" max="2567" width="15.85546875" style="37" customWidth="1"/>
    <col min="2568" max="2568" width="11.28515625" style="37" customWidth="1"/>
    <col min="2569" max="2569" width="15.7109375" style="37" customWidth="1"/>
    <col min="2570" max="2815" width="9.140625" style="37"/>
    <col min="2816" max="2816" width="4.7109375" style="37" customWidth="1"/>
    <col min="2817" max="2817" width="49.85546875" style="37" customWidth="1"/>
    <col min="2818" max="2818" width="14.5703125" style="37" customWidth="1"/>
    <col min="2819" max="2819" width="6" style="37" bestFit="1" customWidth="1"/>
    <col min="2820" max="2820" width="6.42578125" style="37" bestFit="1" customWidth="1"/>
    <col min="2821" max="2821" width="9.5703125" style="37" bestFit="1" customWidth="1"/>
    <col min="2822" max="2822" width="12.140625" style="37" bestFit="1" customWidth="1"/>
    <col min="2823" max="2823" width="15.85546875" style="37" customWidth="1"/>
    <col min="2824" max="2824" width="11.28515625" style="37" customWidth="1"/>
    <col min="2825" max="2825" width="15.7109375" style="37" customWidth="1"/>
    <col min="2826" max="3071" width="9.140625" style="37"/>
    <col min="3072" max="3072" width="4.7109375" style="37" customWidth="1"/>
    <col min="3073" max="3073" width="49.85546875" style="37" customWidth="1"/>
    <col min="3074" max="3074" width="14.5703125" style="37" customWidth="1"/>
    <col min="3075" max="3075" width="6" style="37" bestFit="1" customWidth="1"/>
    <col min="3076" max="3076" width="6.42578125" style="37" bestFit="1" customWidth="1"/>
    <col min="3077" max="3077" width="9.5703125" style="37" bestFit="1" customWidth="1"/>
    <col min="3078" max="3078" width="12.140625" style="37" bestFit="1" customWidth="1"/>
    <col min="3079" max="3079" width="15.85546875" style="37" customWidth="1"/>
    <col min="3080" max="3080" width="11.28515625" style="37" customWidth="1"/>
    <col min="3081" max="3081" width="15.7109375" style="37" customWidth="1"/>
    <col min="3082" max="3327" width="9.140625" style="37"/>
    <col min="3328" max="3328" width="4.7109375" style="37" customWidth="1"/>
    <col min="3329" max="3329" width="49.85546875" style="37" customWidth="1"/>
    <col min="3330" max="3330" width="14.5703125" style="37" customWidth="1"/>
    <col min="3331" max="3331" width="6" style="37" bestFit="1" customWidth="1"/>
    <col min="3332" max="3332" width="6.42578125" style="37" bestFit="1" customWidth="1"/>
    <col min="3333" max="3333" width="9.5703125" style="37" bestFit="1" customWidth="1"/>
    <col min="3334" max="3334" width="12.140625" style="37" bestFit="1" customWidth="1"/>
    <col min="3335" max="3335" width="15.85546875" style="37" customWidth="1"/>
    <col min="3336" max="3336" width="11.28515625" style="37" customWidth="1"/>
    <col min="3337" max="3337" width="15.7109375" style="37" customWidth="1"/>
    <col min="3338" max="3583" width="9.140625" style="37"/>
    <col min="3584" max="3584" width="4.7109375" style="37" customWidth="1"/>
    <col min="3585" max="3585" width="49.85546875" style="37" customWidth="1"/>
    <col min="3586" max="3586" width="14.5703125" style="37" customWidth="1"/>
    <col min="3587" max="3587" width="6" style="37" bestFit="1" customWidth="1"/>
    <col min="3588" max="3588" width="6.42578125" style="37" bestFit="1" customWidth="1"/>
    <col min="3589" max="3589" width="9.5703125" style="37" bestFit="1" customWidth="1"/>
    <col min="3590" max="3590" width="12.140625" style="37" bestFit="1" customWidth="1"/>
    <col min="3591" max="3591" width="15.85546875" style="37" customWidth="1"/>
    <col min="3592" max="3592" width="11.28515625" style="37" customWidth="1"/>
    <col min="3593" max="3593" width="15.7109375" style="37" customWidth="1"/>
    <col min="3594" max="3839" width="9.140625" style="37"/>
    <col min="3840" max="3840" width="4.7109375" style="37" customWidth="1"/>
    <col min="3841" max="3841" width="49.85546875" style="37" customWidth="1"/>
    <col min="3842" max="3842" width="14.5703125" style="37" customWidth="1"/>
    <col min="3843" max="3843" width="6" style="37" bestFit="1" customWidth="1"/>
    <col min="3844" max="3844" width="6.42578125" style="37" bestFit="1" customWidth="1"/>
    <col min="3845" max="3845" width="9.5703125" style="37" bestFit="1" customWidth="1"/>
    <col min="3846" max="3846" width="12.140625" style="37" bestFit="1" customWidth="1"/>
    <col min="3847" max="3847" width="15.85546875" style="37" customWidth="1"/>
    <col min="3848" max="3848" width="11.28515625" style="37" customWidth="1"/>
    <col min="3849" max="3849" width="15.7109375" style="37" customWidth="1"/>
    <col min="3850" max="4095" width="9.140625" style="37"/>
    <col min="4096" max="4096" width="4.7109375" style="37" customWidth="1"/>
    <col min="4097" max="4097" width="49.85546875" style="37" customWidth="1"/>
    <col min="4098" max="4098" width="14.5703125" style="37" customWidth="1"/>
    <col min="4099" max="4099" width="6" style="37" bestFit="1" customWidth="1"/>
    <col min="4100" max="4100" width="6.42578125" style="37" bestFit="1" customWidth="1"/>
    <col min="4101" max="4101" width="9.5703125" style="37" bestFit="1" customWidth="1"/>
    <col min="4102" max="4102" width="12.140625" style="37" bestFit="1" customWidth="1"/>
    <col min="4103" max="4103" width="15.85546875" style="37" customWidth="1"/>
    <col min="4104" max="4104" width="11.28515625" style="37" customWidth="1"/>
    <col min="4105" max="4105" width="15.7109375" style="37" customWidth="1"/>
    <col min="4106" max="4351" width="9.140625" style="37"/>
    <col min="4352" max="4352" width="4.7109375" style="37" customWidth="1"/>
    <col min="4353" max="4353" width="49.85546875" style="37" customWidth="1"/>
    <col min="4354" max="4354" width="14.5703125" style="37" customWidth="1"/>
    <col min="4355" max="4355" width="6" style="37" bestFit="1" customWidth="1"/>
    <col min="4356" max="4356" width="6.42578125" style="37" bestFit="1" customWidth="1"/>
    <col min="4357" max="4357" width="9.5703125" style="37" bestFit="1" customWidth="1"/>
    <col min="4358" max="4358" width="12.140625" style="37" bestFit="1" customWidth="1"/>
    <col min="4359" max="4359" width="15.85546875" style="37" customWidth="1"/>
    <col min="4360" max="4360" width="11.28515625" style="37" customWidth="1"/>
    <col min="4361" max="4361" width="15.7109375" style="37" customWidth="1"/>
    <col min="4362" max="4607" width="9.140625" style="37"/>
    <col min="4608" max="4608" width="4.7109375" style="37" customWidth="1"/>
    <col min="4609" max="4609" width="49.85546875" style="37" customWidth="1"/>
    <col min="4610" max="4610" width="14.5703125" style="37" customWidth="1"/>
    <col min="4611" max="4611" width="6" style="37" bestFit="1" customWidth="1"/>
    <col min="4612" max="4612" width="6.42578125" style="37" bestFit="1" customWidth="1"/>
    <col min="4613" max="4613" width="9.5703125" style="37" bestFit="1" customWidth="1"/>
    <col min="4614" max="4614" width="12.140625" style="37" bestFit="1" customWidth="1"/>
    <col min="4615" max="4615" width="15.85546875" style="37" customWidth="1"/>
    <col min="4616" max="4616" width="11.28515625" style="37" customWidth="1"/>
    <col min="4617" max="4617" width="15.7109375" style="37" customWidth="1"/>
    <col min="4618" max="4863" width="9.140625" style="37"/>
    <col min="4864" max="4864" width="4.7109375" style="37" customWidth="1"/>
    <col min="4865" max="4865" width="49.85546875" style="37" customWidth="1"/>
    <col min="4866" max="4866" width="14.5703125" style="37" customWidth="1"/>
    <col min="4867" max="4867" width="6" style="37" bestFit="1" customWidth="1"/>
    <col min="4868" max="4868" width="6.42578125" style="37" bestFit="1" customWidth="1"/>
    <col min="4869" max="4869" width="9.5703125" style="37" bestFit="1" customWidth="1"/>
    <col min="4870" max="4870" width="12.140625" style="37" bestFit="1" customWidth="1"/>
    <col min="4871" max="4871" width="15.85546875" style="37" customWidth="1"/>
    <col min="4872" max="4872" width="11.28515625" style="37" customWidth="1"/>
    <col min="4873" max="4873" width="15.7109375" style="37" customWidth="1"/>
    <col min="4874" max="5119" width="9.140625" style="37"/>
    <col min="5120" max="5120" width="4.7109375" style="37" customWidth="1"/>
    <col min="5121" max="5121" width="49.85546875" style="37" customWidth="1"/>
    <col min="5122" max="5122" width="14.5703125" style="37" customWidth="1"/>
    <col min="5123" max="5123" width="6" style="37" bestFit="1" customWidth="1"/>
    <col min="5124" max="5124" width="6.42578125" style="37" bestFit="1" customWidth="1"/>
    <col min="5125" max="5125" width="9.5703125" style="37" bestFit="1" customWidth="1"/>
    <col min="5126" max="5126" width="12.140625" style="37" bestFit="1" customWidth="1"/>
    <col min="5127" max="5127" width="15.85546875" style="37" customWidth="1"/>
    <col min="5128" max="5128" width="11.28515625" style="37" customWidth="1"/>
    <col min="5129" max="5129" width="15.7109375" style="37" customWidth="1"/>
    <col min="5130" max="5375" width="9.140625" style="37"/>
    <col min="5376" max="5376" width="4.7109375" style="37" customWidth="1"/>
    <col min="5377" max="5377" width="49.85546875" style="37" customWidth="1"/>
    <col min="5378" max="5378" width="14.5703125" style="37" customWidth="1"/>
    <col min="5379" max="5379" width="6" style="37" bestFit="1" customWidth="1"/>
    <col min="5380" max="5380" width="6.42578125" style="37" bestFit="1" customWidth="1"/>
    <col min="5381" max="5381" width="9.5703125" style="37" bestFit="1" customWidth="1"/>
    <col min="5382" max="5382" width="12.140625" style="37" bestFit="1" customWidth="1"/>
    <col min="5383" max="5383" width="15.85546875" style="37" customWidth="1"/>
    <col min="5384" max="5384" width="11.28515625" style="37" customWidth="1"/>
    <col min="5385" max="5385" width="15.7109375" style="37" customWidth="1"/>
    <col min="5386" max="5631" width="9.140625" style="37"/>
    <col min="5632" max="5632" width="4.7109375" style="37" customWidth="1"/>
    <col min="5633" max="5633" width="49.85546875" style="37" customWidth="1"/>
    <col min="5634" max="5634" width="14.5703125" style="37" customWidth="1"/>
    <col min="5635" max="5635" width="6" style="37" bestFit="1" customWidth="1"/>
    <col min="5636" max="5636" width="6.42578125" style="37" bestFit="1" customWidth="1"/>
    <col min="5637" max="5637" width="9.5703125" style="37" bestFit="1" customWidth="1"/>
    <col min="5638" max="5638" width="12.140625" style="37" bestFit="1" customWidth="1"/>
    <col min="5639" max="5639" width="15.85546875" style="37" customWidth="1"/>
    <col min="5640" max="5640" width="11.28515625" style="37" customWidth="1"/>
    <col min="5641" max="5641" width="15.7109375" style="37" customWidth="1"/>
    <col min="5642" max="5887" width="9.140625" style="37"/>
    <col min="5888" max="5888" width="4.7109375" style="37" customWidth="1"/>
    <col min="5889" max="5889" width="49.85546875" style="37" customWidth="1"/>
    <col min="5890" max="5890" width="14.5703125" style="37" customWidth="1"/>
    <col min="5891" max="5891" width="6" style="37" bestFit="1" customWidth="1"/>
    <col min="5892" max="5892" width="6.42578125" style="37" bestFit="1" customWidth="1"/>
    <col min="5893" max="5893" width="9.5703125" style="37" bestFit="1" customWidth="1"/>
    <col min="5894" max="5894" width="12.140625" style="37" bestFit="1" customWidth="1"/>
    <col min="5895" max="5895" width="15.85546875" style="37" customWidth="1"/>
    <col min="5896" max="5896" width="11.28515625" style="37" customWidth="1"/>
    <col min="5897" max="5897" width="15.7109375" style="37" customWidth="1"/>
    <col min="5898" max="6143" width="9.140625" style="37"/>
    <col min="6144" max="6144" width="4.7109375" style="37" customWidth="1"/>
    <col min="6145" max="6145" width="49.85546875" style="37" customWidth="1"/>
    <col min="6146" max="6146" width="14.5703125" style="37" customWidth="1"/>
    <col min="6147" max="6147" width="6" style="37" bestFit="1" customWidth="1"/>
    <col min="6148" max="6148" width="6.42578125" style="37" bestFit="1" customWidth="1"/>
    <col min="6149" max="6149" width="9.5703125" style="37" bestFit="1" customWidth="1"/>
    <col min="6150" max="6150" width="12.140625" style="37" bestFit="1" customWidth="1"/>
    <col min="6151" max="6151" width="15.85546875" style="37" customWidth="1"/>
    <col min="6152" max="6152" width="11.28515625" style="37" customWidth="1"/>
    <col min="6153" max="6153" width="15.7109375" style="37" customWidth="1"/>
    <col min="6154" max="6399" width="9.140625" style="37"/>
    <col min="6400" max="6400" width="4.7109375" style="37" customWidth="1"/>
    <col min="6401" max="6401" width="49.85546875" style="37" customWidth="1"/>
    <col min="6402" max="6402" width="14.5703125" style="37" customWidth="1"/>
    <col min="6403" max="6403" width="6" style="37" bestFit="1" customWidth="1"/>
    <col min="6404" max="6404" width="6.42578125" style="37" bestFit="1" customWidth="1"/>
    <col min="6405" max="6405" width="9.5703125" style="37" bestFit="1" customWidth="1"/>
    <col min="6406" max="6406" width="12.140625" style="37" bestFit="1" customWidth="1"/>
    <col min="6407" max="6407" width="15.85546875" style="37" customWidth="1"/>
    <col min="6408" max="6408" width="11.28515625" style="37" customWidth="1"/>
    <col min="6409" max="6409" width="15.7109375" style="37" customWidth="1"/>
    <col min="6410" max="6655" width="9.140625" style="37"/>
    <col min="6656" max="6656" width="4.7109375" style="37" customWidth="1"/>
    <col min="6657" max="6657" width="49.85546875" style="37" customWidth="1"/>
    <col min="6658" max="6658" width="14.5703125" style="37" customWidth="1"/>
    <col min="6659" max="6659" width="6" style="37" bestFit="1" customWidth="1"/>
    <col min="6660" max="6660" width="6.42578125" style="37" bestFit="1" customWidth="1"/>
    <col min="6661" max="6661" width="9.5703125" style="37" bestFit="1" customWidth="1"/>
    <col min="6662" max="6662" width="12.140625" style="37" bestFit="1" customWidth="1"/>
    <col min="6663" max="6663" width="15.85546875" style="37" customWidth="1"/>
    <col min="6664" max="6664" width="11.28515625" style="37" customWidth="1"/>
    <col min="6665" max="6665" width="15.7109375" style="37" customWidth="1"/>
    <col min="6666" max="6911" width="9.140625" style="37"/>
    <col min="6912" max="6912" width="4.7109375" style="37" customWidth="1"/>
    <col min="6913" max="6913" width="49.85546875" style="37" customWidth="1"/>
    <col min="6914" max="6914" width="14.5703125" style="37" customWidth="1"/>
    <col min="6915" max="6915" width="6" style="37" bestFit="1" customWidth="1"/>
    <col min="6916" max="6916" width="6.42578125" style="37" bestFit="1" customWidth="1"/>
    <col min="6917" max="6917" width="9.5703125" style="37" bestFit="1" customWidth="1"/>
    <col min="6918" max="6918" width="12.140625" style="37" bestFit="1" customWidth="1"/>
    <col min="6919" max="6919" width="15.85546875" style="37" customWidth="1"/>
    <col min="6920" max="6920" width="11.28515625" style="37" customWidth="1"/>
    <col min="6921" max="6921" width="15.7109375" style="37" customWidth="1"/>
    <col min="6922" max="7167" width="9.140625" style="37"/>
    <col min="7168" max="7168" width="4.7109375" style="37" customWidth="1"/>
    <col min="7169" max="7169" width="49.85546875" style="37" customWidth="1"/>
    <col min="7170" max="7170" width="14.5703125" style="37" customWidth="1"/>
    <col min="7171" max="7171" width="6" style="37" bestFit="1" customWidth="1"/>
    <col min="7172" max="7172" width="6.42578125" style="37" bestFit="1" customWidth="1"/>
    <col min="7173" max="7173" width="9.5703125" style="37" bestFit="1" customWidth="1"/>
    <col min="7174" max="7174" width="12.140625" style="37" bestFit="1" customWidth="1"/>
    <col min="7175" max="7175" width="15.85546875" style="37" customWidth="1"/>
    <col min="7176" max="7176" width="11.28515625" style="37" customWidth="1"/>
    <col min="7177" max="7177" width="15.7109375" style="37" customWidth="1"/>
    <col min="7178" max="7423" width="9.140625" style="37"/>
    <col min="7424" max="7424" width="4.7109375" style="37" customWidth="1"/>
    <col min="7425" max="7425" width="49.85546875" style="37" customWidth="1"/>
    <col min="7426" max="7426" width="14.5703125" style="37" customWidth="1"/>
    <col min="7427" max="7427" width="6" style="37" bestFit="1" customWidth="1"/>
    <col min="7428" max="7428" width="6.42578125" style="37" bestFit="1" customWidth="1"/>
    <col min="7429" max="7429" width="9.5703125" style="37" bestFit="1" customWidth="1"/>
    <col min="7430" max="7430" width="12.140625" style="37" bestFit="1" customWidth="1"/>
    <col min="7431" max="7431" width="15.85546875" style="37" customWidth="1"/>
    <col min="7432" max="7432" width="11.28515625" style="37" customWidth="1"/>
    <col min="7433" max="7433" width="15.7109375" style="37" customWidth="1"/>
    <col min="7434" max="7679" width="9.140625" style="37"/>
    <col min="7680" max="7680" width="4.7109375" style="37" customWidth="1"/>
    <col min="7681" max="7681" width="49.85546875" style="37" customWidth="1"/>
    <col min="7682" max="7682" width="14.5703125" style="37" customWidth="1"/>
    <col min="7683" max="7683" width="6" style="37" bestFit="1" customWidth="1"/>
    <col min="7684" max="7684" width="6.42578125" style="37" bestFit="1" customWidth="1"/>
    <col min="7685" max="7685" width="9.5703125" style="37" bestFit="1" customWidth="1"/>
    <col min="7686" max="7686" width="12.140625" style="37" bestFit="1" customWidth="1"/>
    <col min="7687" max="7687" width="15.85546875" style="37" customWidth="1"/>
    <col min="7688" max="7688" width="11.28515625" style="37" customWidth="1"/>
    <col min="7689" max="7689" width="15.7109375" style="37" customWidth="1"/>
    <col min="7690" max="7935" width="9.140625" style="37"/>
    <col min="7936" max="7936" width="4.7109375" style="37" customWidth="1"/>
    <col min="7937" max="7937" width="49.85546875" style="37" customWidth="1"/>
    <col min="7938" max="7938" width="14.5703125" style="37" customWidth="1"/>
    <col min="7939" max="7939" width="6" style="37" bestFit="1" customWidth="1"/>
    <col min="7940" max="7940" width="6.42578125" style="37" bestFit="1" customWidth="1"/>
    <col min="7941" max="7941" width="9.5703125" style="37" bestFit="1" customWidth="1"/>
    <col min="7942" max="7942" width="12.140625" style="37" bestFit="1" customWidth="1"/>
    <col min="7943" max="7943" width="15.85546875" style="37" customWidth="1"/>
    <col min="7944" max="7944" width="11.28515625" style="37" customWidth="1"/>
    <col min="7945" max="7945" width="15.7109375" style="37" customWidth="1"/>
    <col min="7946" max="8191" width="9.140625" style="37"/>
    <col min="8192" max="8192" width="4.7109375" style="37" customWidth="1"/>
    <col min="8193" max="8193" width="49.85546875" style="37" customWidth="1"/>
    <col min="8194" max="8194" width="14.5703125" style="37" customWidth="1"/>
    <col min="8195" max="8195" width="6" style="37" bestFit="1" customWidth="1"/>
    <col min="8196" max="8196" width="6.42578125" style="37" bestFit="1" customWidth="1"/>
    <col min="8197" max="8197" width="9.5703125" style="37" bestFit="1" customWidth="1"/>
    <col min="8198" max="8198" width="12.140625" style="37" bestFit="1" customWidth="1"/>
    <col min="8199" max="8199" width="15.85546875" style="37" customWidth="1"/>
    <col min="8200" max="8200" width="11.28515625" style="37" customWidth="1"/>
    <col min="8201" max="8201" width="15.7109375" style="37" customWidth="1"/>
    <col min="8202" max="8447" width="9.140625" style="37"/>
    <col min="8448" max="8448" width="4.7109375" style="37" customWidth="1"/>
    <col min="8449" max="8449" width="49.85546875" style="37" customWidth="1"/>
    <col min="8450" max="8450" width="14.5703125" style="37" customWidth="1"/>
    <col min="8451" max="8451" width="6" style="37" bestFit="1" customWidth="1"/>
    <col min="8452" max="8452" width="6.42578125" style="37" bestFit="1" customWidth="1"/>
    <col min="8453" max="8453" width="9.5703125" style="37" bestFit="1" customWidth="1"/>
    <col min="8454" max="8454" width="12.140625" style="37" bestFit="1" customWidth="1"/>
    <col min="8455" max="8455" width="15.85546875" style="37" customWidth="1"/>
    <col min="8456" max="8456" width="11.28515625" style="37" customWidth="1"/>
    <col min="8457" max="8457" width="15.7109375" style="37" customWidth="1"/>
    <col min="8458" max="8703" width="9.140625" style="37"/>
    <col min="8704" max="8704" width="4.7109375" style="37" customWidth="1"/>
    <col min="8705" max="8705" width="49.85546875" style="37" customWidth="1"/>
    <col min="8706" max="8706" width="14.5703125" style="37" customWidth="1"/>
    <col min="8707" max="8707" width="6" style="37" bestFit="1" customWidth="1"/>
    <col min="8708" max="8708" width="6.42578125" style="37" bestFit="1" customWidth="1"/>
    <col min="8709" max="8709" width="9.5703125" style="37" bestFit="1" customWidth="1"/>
    <col min="8710" max="8710" width="12.140625" style="37" bestFit="1" customWidth="1"/>
    <col min="8711" max="8711" width="15.85546875" style="37" customWidth="1"/>
    <col min="8712" max="8712" width="11.28515625" style="37" customWidth="1"/>
    <col min="8713" max="8713" width="15.7109375" style="37" customWidth="1"/>
    <col min="8714" max="8959" width="9.140625" style="37"/>
    <col min="8960" max="8960" width="4.7109375" style="37" customWidth="1"/>
    <col min="8961" max="8961" width="49.85546875" style="37" customWidth="1"/>
    <col min="8962" max="8962" width="14.5703125" style="37" customWidth="1"/>
    <col min="8963" max="8963" width="6" style="37" bestFit="1" customWidth="1"/>
    <col min="8964" max="8964" width="6.42578125" style="37" bestFit="1" customWidth="1"/>
    <col min="8965" max="8965" width="9.5703125" style="37" bestFit="1" customWidth="1"/>
    <col min="8966" max="8966" width="12.140625" style="37" bestFit="1" customWidth="1"/>
    <col min="8967" max="8967" width="15.85546875" style="37" customWidth="1"/>
    <col min="8968" max="8968" width="11.28515625" style="37" customWidth="1"/>
    <col min="8969" max="8969" width="15.7109375" style="37" customWidth="1"/>
    <col min="8970" max="9215" width="9.140625" style="37"/>
    <col min="9216" max="9216" width="4.7109375" style="37" customWidth="1"/>
    <col min="9217" max="9217" width="49.85546875" style="37" customWidth="1"/>
    <col min="9218" max="9218" width="14.5703125" style="37" customWidth="1"/>
    <col min="9219" max="9219" width="6" style="37" bestFit="1" customWidth="1"/>
    <col min="9220" max="9220" width="6.42578125" style="37" bestFit="1" customWidth="1"/>
    <col min="9221" max="9221" width="9.5703125" style="37" bestFit="1" customWidth="1"/>
    <col min="9222" max="9222" width="12.140625" style="37" bestFit="1" customWidth="1"/>
    <col min="9223" max="9223" width="15.85546875" style="37" customWidth="1"/>
    <col min="9224" max="9224" width="11.28515625" style="37" customWidth="1"/>
    <col min="9225" max="9225" width="15.7109375" style="37" customWidth="1"/>
    <col min="9226" max="9471" width="9.140625" style="37"/>
    <col min="9472" max="9472" width="4.7109375" style="37" customWidth="1"/>
    <col min="9473" max="9473" width="49.85546875" style="37" customWidth="1"/>
    <col min="9474" max="9474" width="14.5703125" style="37" customWidth="1"/>
    <col min="9475" max="9475" width="6" style="37" bestFit="1" customWidth="1"/>
    <col min="9476" max="9476" width="6.42578125" style="37" bestFit="1" customWidth="1"/>
    <col min="9477" max="9477" width="9.5703125" style="37" bestFit="1" customWidth="1"/>
    <col min="9478" max="9478" width="12.140625" style="37" bestFit="1" customWidth="1"/>
    <col min="9479" max="9479" width="15.85546875" style="37" customWidth="1"/>
    <col min="9480" max="9480" width="11.28515625" style="37" customWidth="1"/>
    <col min="9481" max="9481" width="15.7109375" style="37" customWidth="1"/>
    <col min="9482" max="9727" width="9.140625" style="37"/>
    <col min="9728" max="9728" width="4.7109375" style="37" customWidth="1"/>
    <col min="9729" max="9729" width="49.85546875" style="37" customWidth="1"/>
    <col min="9730" max="9730" width="14.5703125" style="37" customWidth="1"/>
    <col min="9731" max="9731" width="6" style="37" bestFit="1" customWidth="1"/>
    <col min="9732" max="9732" width="6.42578125" style="37" bestFit="1" customWidth="1"/>
    <col min="9733" max="9733" width="9.5703125" style="37" bestFit="1" customWidth="1"/>
    <col min="9734" max="9734" width="12.140625" style="37" bestFit="1" customWidth="1"/>
    <col min="9735" max="9735" width="15.85546875" style="37" customWidth="1"/>
    <col min="9736" max="9736" width="11.28515625" style="37" customWidth="1"/>
    <col min="9737" max="9737" width="15.7109375" style="37" customWidth="1"/>
    <col min="9738" max="9983" width="9.140625" style="37"/>
    <col min="9984" max="9984" width="4.7109375" style="37" customWidth="1"/>
    <col min="9985" max="9985" width="49.85546875" style="37" customWidth="1"/>
    <col min="9986" max="9986" width="14.5703125" style="37" customWidth="1"/>
    <col min="9987" max="9987" width="6" style="37" bestFit="1" customWidth="1"/>
    <col min="9988" max="9988" width="6.42578125" style="37" bestFit="1" customWidth="1"/>
    <col min="9989" max="9989" width="9.5703125" style="37" bestFit="1" customWidth="1"/>
    <col min="9990" max="9990" width="12.140625" style="37" bestFit="1" customWidth="1"/>
    <col min="9991" max="9991" width="15.85546875" style="37" customWidth="1"/>
    <col min="9992" max="9992" width="11.28515625" style="37" customWidth="1"/>
    <col min="9993" max="9993" width="15.7109375" style="37" customWidth="1"/>
    <col min="9994" max="10239" width="9.140625" style="37"/>
    <col min="10240" max="10240" width="4.7109375" style="37" customWidth="1"/>
    <col min="10241" max="10241" width="49.85546875" style="37" customWidth="1"/>
    <col min="10242" max="10242" width="14.5703125" style="37" customWidth="1"/>
    <col min="10243" max="10243" width="6" style="37" bestFit="1" customWidth="1"/>
    <col min="10244" max="10244" width="6.42578125" style="37" bestFit="1" customWidth="1"/>
    <col min="10245" max="10245" width="9.5703125" style="37" bestFit="1" customWidth="1"/>
    <col min="10246" max="10246" width="12.140625" style="37" bestFit="1" customWidth="1"/>
    <col min="10247" max="10247" width="15.85546875" style="37" customWidth="1"/>
    <col min="10248" max="10248" width="11.28515625" style="37" customWidth="1"/>
    <col min="10249" max="10249" width="15.7109375" style="37" customWidth="1"/>
    <col min="10250" max="10495" width="9.140625" style="37"/>
    <col min="10496" max="10496" width="4.7109375" style="37" customWidth="1"/>
    <col min="10497" max="10497" width="49.85546875" style="37" customWidth="1"/>
    <col min="10498" max="10498" width="14.5703125" style="37" customWidth="1"/>
    <col min="10499" max="10499" width="6" style="37" bestFit="1" customWidth="1"/>
    <col min="10500" max="10500" width="6.42578125" style="37" bestFit="1" customWidth="1"/>
    <col min="10501" max="10501" width="9.5703125" style="37" bestFit="1" customWidth="1"/>
    <col min="10502" max="10502" width="12.140625" style="37" bestFit="1" customWidth="1"/>
    <col min="10503" max="10503" width="15.85546875" style="37" customWidth="1"/>
    <col min="10504" max="10504" width="11.28515625" style="37" customWidth="1"/>
    <col min="10505" max="10505" width="15.7109375" style="37" customWidth="1"/>
    <col min="10506" max="10751" width="9.140625" style="37"/>
    <col min="10752" max="10752" width="4.7109375" style="37" customWidth="1"/>
    <col min="10753" max="10753" width="49.85546875" style="37" customWidth="1"/>
    <col min="10754" max="10754" width="14.5703125" style="37" customWidth="1"/>
    <col min="10755" max="10755" width="6" style="37" bestFit="1" customWidth="1"/>
    <col min="10756" max="10756" width="6.42578125" style="37" bestFit="1" customWidth="1"/>
    <col min="10757" max="10757" width="9.5703125" style="37" bestFit="1" customWidth="1"/>
    <col min="10758" max="10758" width="12.140625" style="37" bestFit="1" customWidth="1"/>
    <col min="10759" max="10759" width="15.85546875" style="37" customWidth="1"/>
    <col min="10760" max="10760" width="11.28515625" style="37" customWidth="1"/>
    <col min="10761" max="10761" width="15.7109375" style="37" customWidth="1"/>
    <col min="10762" max="11007" width="9.140625" style="37"/>
    <col min="11008" max="11008" width="4.7109375" style="37" customWidth="1"/>
    <col min="11009" max="11009" width="49.85546875" style="37" customWidth="1"/>
    <col min="11010" max="11010" width="14.5703125" style="37" customWidth="1"/>
    <col min="11011" max="11011" width="6" style="37" bestFit="1" customWidth="1"/>
    <col min="11012" max="11012" width="6.42578125" style="37" bestFit="1" customWidth="1"/>
    <col min="11013" max="11013" width="9.5703125" style="37" bestFit="1" customWidth="1"/>
    <col min="11014" max="11014" width="12.140625" style="37" bestFit="1" customWidth="1"/>
    <col min="11015" max="11015" width="15.85546875" style="37" customWidth="1"/>
    <col min="11016" max="11016" width="11.28515625" style="37" customWidth="1"/>
    <col min="11017" max="11017" width="15.7109375" style="37" customWidth="1"/>
    <col min="11018" max="11263" width="9.140625" style="37"/>
    <col min="11264" max="11264" width="4.7109375" style="37" customWidth="1"/>
    <col min="11265" max="11265" width="49.85546875" style="37" customWidth="1"/>
    <col min="11266" max="11266" width="14.5703125" style="37" customWidth="1"/>
    <col min="11267" max="11267" width="6" style="37" bestFit="1" customWidth="1"/>
    <col min="11268" max="11268" width="6.42578125" style="37" bestFit="1" customWidth="1"/>
    <col min="11269" max="11269" width="9.5703125" style="37" bestFit="1" customWidth="1"/>
    <col min="11270" max="11270" width="12.140625" style="37" bestFit="1" customWidth="1"/>
    <col min="11271" max="11271" width="15.85546875" style="37" customWidth="1"/>
    <col min="11272" max="11272" width="11.28515625" style="37" customWidth="1"/>
    <col min="11273" max="11273" width="15.7109375" style="37" customWidth="1"/>
    <col min="11274" max="11519" width="9.140625" style="37"/>
    <col min="11520" max="11520" width="4.7109375" style="37" customWidth="1"/>
    <col min="11521" max="11521" width="49.85546875" style="37" customWidth="1"/>
    <col min="11522" max="11522" width="14.5703125" style="37" customWidth="1"/>
    <col min="11523" max="11523" width="6" style="37" bestFit="1" customWidth="1"/>
    <col min="11524" max="11524" width="6.42578125" style="37" bestFit="1" customWidth="1"/>
    <col min="11525" max="11525" width="9.5703125" style="37" bestFit="1" customWidth="1"/>
    <col min="11526" max="11526" width="12.140625" style="37" bestFit="1" customWidth="1"/>
    <col min="11527" max="11527" width="15.85546875" style="37" customWidth="1"/>
    <col min="11528" max="11528" width="11.28515625" style="37" customWidth="1"/>
    <col min="11529" max="11529" width="15.7109375" style="37" customWidth="1"/>
    <col min="11530" max="11775" width="9.140625" style="37"/>
    <col min="11776" max="11776" width="4.7109375" style="37" customWidth="1"/>
    <col min="11777" max="11777" width="49.85546875" style="37" customWidth="1"/>
    <col min="11778" max="11778" width="14.5703125" style="37" customWidth="1"/>
    <col min="11779" max="11779" width="6" style="37" bestFit="1" customWidth="1"/>
    <col min="11780" max="11780" width="6.42578125" style="37" bestFit="1" customWidth="1"/>
    <col min="11781" max="11781" width="9.5703125" style="37" bestFit="1" customWidth="1"/>
    <col min="11782" max="11782" width="12.140625" style="37" bestFit="1" customWidth="1"/>
    <col min="11783" max="11783" width="15.85546875" style="37" customWidth="1"/>
    <col min="11784" max="11784" width="11.28515625" style="37" customWidth="1"/>
    <col min="11785" max="11785" width="15.7109375" style="37" customWidth="1"/>
    <col min="11786" max="12031" width="9.140625" style="37"/>
    <col min="12032" max="12032" width="4.7109375" style="37" customWidth="1"/>
    <col min="12033" max="12033" width="49.85546875" style="37" customWidth="1"/>
    <col min="12034" max="12034" width="14.5703125" style="37" customWidth="1"/>
    <col min="12035" max="12035" width="6" style="37" bestFit="1" customWidth="1"/>
    <col min="12036" max="12036" width="6.42578125" style="37" bestFit="1" customWidth="1"/>
    <col min="12037" max="12037" width="9.5703125" style="37" bestFit="1" customWidth="1"/>
    <col min="12038" max="12038" width="12.140625" style="37" bestFit="1" customWidth="1"/>
    <col min="12039" max="12039" width="15.85546875" style="37" customWidth="1"/>
    <col min="12040" max="12040" width="11.28515625" style="37" customWidth="1"/>
    <col min="12041" max="12041" width="15.7109375" style="37" customWidth="1"/>
    <col min="12042" max="12287" width="9.140625" style="37"/>
    <col min="12288" max="12288" width="4.7109375" style="37" customWidth="1"/>
    <col min="12289" max="12289" width="49.85546875" style="37" customWidth="1"/>
    <col min="12290" max="12290" width="14.5703125" style="37" customWidth="1"/>
    <col min="12291" max="12291" width="6" style="37" bestFit="1" customWidth="1"/>
    <col min="12292" max="12292" width="6.42578125" style="37" bestFit="1" customWidth="1"/>
    <col min="12293" max="12293" width="9.5703125" style="37" bestFit="1" customWidth="1"/>
    <col min="12294" max="12294" width="12.140625" style="37" bestFit="1" customWidth="1"/>
    <col min="12295" max="12295" width="15.85546875" style="37" customWidth="1"/>
    <col min="12296" max="12296" width="11.28515625" style="37" customWidth="1"/>
    <col min="12297" max="12297" width="15.7109375" style="37" customWidth="1"/>
    <col min="12298" max="12543" width="9.140625" style="37"/>
    <col min="12544" max="12544" width="4.7109375" style="37" customWidth="1"/>
    <col min="12545" max="12545" width="49.85546875" style="37" customWidth="1"/>
    <col min="12546" max="12546" width="14.5703125" style="37" customWidth="1"/>
    <col min="12547" max="12547" width="6" style="37" bestFit="1" customWidth="1"/>
    <col min="12548" max="12548" width="6.42578125" style="37" bestFit="1" customWidth="1"/>
    <col min="12549" max="12549" width="9.5703125" style="37" bestFit="1" customWidth="1"/>
    <col min="12550" max="12550" width="12.140625" style="37" bestFit="1" customWidth="1"/>
    <col min="12551" max="12551" width="15.85546875" style="37" customWidth="1"/>
    <col min="12552" max="12552" width="11.28515625" style="37" customWidth="1"/>
    <col min="12553" max="12553" width="15.7109375" style="37" customWidth="1"/>
    <col min="12554" max="12799" width="9.140625" style="37"/>
    <col min="12800" max="12800" width="4.7109375" style="37" customWidth="1"/>
    <col min="12801" max="12801" width="49.85546875" style="37" customWidth="1"/>
    <col min="12802" max="12802" width="14.5703125" style="37" customWidth="1"/>
    <col min="12803" max="12803" width="6" style="37" bestFit="1" customWidth="1"/>
    <col min="12804" max="12804" width="6.42578125" style="37" bestFit="1" customWidth="1"/>
    <col min="12805" max="12805" width="9.5703125" style="37" bestFit="1" customWidth="1"/>
    <col min="12806" max="12806" width="12.140625" style="37" bestFit="1" customWidth="1"/>
    <col min="12807" max="12807" width="15.85546875" style="37" customWidth="1"/>
    <col min="12808" max="12808" width="11.28515625" style="37" customWidth="1"/>
    <col min="12809" max="12809" width="15.7109375" style="37" customWidth="1"/>
    <col min="12810" max="13055" width="9.140625" style="37"/>
    <col min="13056" max="13056" width="4.7109375" style="37" customWidth="1"/>
    <col min="13057" max="13057" width="49.85546875" style="37" customWidth="1"/>
    <col min="13058" max="13058" width="14.5703125" style="37" customWidth="1"/>
    <col min="13059" max="13059" width="6" style="37" bestFit="1" customWidth="1"/>
    <col min="13060" max="13060" width="6.42578125" style="37" bestFit="1" customWidth="1"/>
    <col min="13061" max="13061" width="9.5703125" style="37" bestFit="1" customWidth="1"/>
    <col min="13062" max="13062" width="12.140625" style="37" bestFit="1" customWidth="1"/>
    <col min="13063" max="13063" width="15.85546875" style="37" customWidth="1"/>
    <col min="13064" max="13064" width="11.28515625" style="37" customWidth="1"/>
    <col min="13065" max="13065" width="15.7109375" style="37" customWidth="1"/>
    <col min="13066" max="13311" width="9.140625" style="37"/>
    <col min="13312" max="13312" width="4.7109375" style="37" customWidth="1"/>
    <col min="13313" max="13313" width="49.85546875" style="37" customWidth="1"/>
    <col min="13314" max="13314" width="14.5703125" style="37" customWidth="1"/>
    <col min="13315" max="13315" width="6" style="37" bestFit="1" customWidth="1"/>
    <col min="13316" max="13316" width="6.42578125" style="37" bestFit="1" customWidth="1"/>
    <col min="13317" max="13317" width="9.5703125" style="37" bestFit="1" customWidth="1"/>
    <col min="13318" max="13318" width="12.140625" style="37" bestFit="1" customWidth="1"/>
    <col min="13319" max="13319" width="15.85546875" style="37" customWidth="1"/>
    <col min="13320" max="13320" width="11.28515625" style="37" customWidth="1"/>
    <col min="13321" max="13321" width="15.7109375" style="37" customWidth="1"/>
    <col min="13322" max="13567" width="9.140625" style="37"/>
    <col min="13568" max="13568" width="4.7109375" style="37" customWidth="1"/>
    <col min="13569" max="13569" width="49.85546875" style="37" customWidth="1"/>
    <col min="13570" max="13570" width="14.5703125" style="37" customWidth="1"/>
    <col min="13571" max="13571" width="6" style="37" bestFit="1" customWidth="1"/>
    <col min="13572" max="13572" width="6.42578125" style="37" bestFit="1" customWidth="1"/>
    <col min="13573" max="13573" width="9.5703125" style="37" bestFit="1" customWidth="1"/>
    <col min="13574" max="13574" width="12.140625" style="37" bestFit="1" customWidth="1"/>
    <col min="13575" max="13575" width="15.85546875" style="37" customWidth="1"/>
    <col min="13576" max="13576" width="11.28515625" style="37" customWidth="1"/>
    <col min="13577" max="13577" width="15.7109375" style="37" customWidth="1"/>
    <col min="13578" max="13823" width="9.140625" style="37"/>
    <col min="13824" max="13824" width="4.7109375" style="37" customWidth="1"/>
    <col min="13825" max="13825" width="49.85546875" style="37" customWidth="1"/>
    <col min="13826" max="13826" width="14.5703125" style="37" customWidth="1"/>
    <col min="13827" max="13827" width="6" style="37" bestFit="1" customWidth="1"/>
    <col min="13828" max="13828" width="6.42578125" style="37" bestFit="1" customWidth="1"/>
    <col min="13829" max="13829" width="9.5703125" style="37" bestFit="1" customWidth="1"/>
    <col min="13830" max="13830" width="12.140625" style="37" bestFit="1" customWidth="1"/>
    <col min="13831" max="13831" width="15.85546875" style="37" customWidth="1"/>
    <col min="13832" max="13832" width="11.28515625" style="37" customWidth="1"/>
    <col min="13833" max="13833" width="15.7109375" style="37" customWidth="1"/>
    <col min="13834" max="14079" width="9.140625" style="37"/>
    <col min="14080" max="14080" width="4.7109375" style="37" customWidth="1"/>
    <col min="14081" max="14081" width="49.85546875" style="37" customWidth="1"/>
    <col min="14082" max="14082" width="14.5703125" style="37" customWidth="1"/>
    <col min="14083" max="14083" width="6" style="37" bestFit="1" customWidth="1"/>
    <col min="14084" max="14084" width="6.42578125" style="37" bestFit="1" customWidth="1"/>
    <col min="14085" max="14085" width="9.5703125" style="37" bestFit="1" customWidth="1"/>
    <col min="14086" max="14086" width="12.140625" style="37" bestFit="1" customWidth="1"/>
    <col min="14087" max="14087" width="15.85546875" style="37" customWidth="1"/>
    <col min="14088" max="14088" width="11.28515625" style="37" customWidth="1"/>
    <col min="14089" max="14089" width="15.7109375" style="37" customWidth="1"/>
    <col min="14090" max="14335" width="9.140625" style="37"/>
    <col min="14336" max="14336" width="4.7109375" style="37" customWidth="1"/>
    <col min="14337" max="14337" width="49.85546875" style="37" customWidth="1"/>
    <col min="14338" max="14338" width="14.5703125" style="37" customWidth="1"/>
    <col min="14339" max="14339" width="6" style="37" bestFit="1" customWidth="1"/>
    <col min="14340" max="14340" width="6.42578125" style="37" bestFit="1" customWidth="1"/>
    <col min="14341" max="14341" width="9.5703125" style="37" bestFit="1" customWidth="1"/>
    <col min="14342" max="14342" width="12.140625" style="37" bestFit="1" customWidth="1"/>
    <col min="14343" max="14343" width="15.85546875" style="37" customWidth="1"/>
    <col min="14344" max="14344" width="11.28515625" style="37" customWidth="1"/>
    <col min="14345" max="14345" width="15.7109375" style="37" customWidth="1"/>
    <col min="14346" max="14591" width="9.140625" style="37"/>
    <col min="14592" max="14592" width="4.7109375" style="37" customWidth="1"/>
    <col min="14593" max="14593" width="49.85546875" style="37" customWidth="1"/>
    <col min="14594" max="14594" width="14.5703125" style="37" customWidth="1"/>
    <col min="14595" max="14595" width="6" style="37" bestFit="1" customWidth="1"/>
    <col min="14596" max="14596" width="6.42578125" style="37" bestFit="1" customWidth="1"/>
    <col min="14597" max="14597" width="9.5703125" style="37" bestFit="1" customWidth="1"/>
    <col min="14598" max="14598" width="12.140625" style="37" bestFit="1" customWidth="1"/>
    <col min="14599" max="14599" width="15.85546875" style="37" customWidth="1"/>
    <col min="14600" max="14600" width="11.28515625" style="37" customWidth="1"/>
    <col min="14601" max="14601" width="15.7109375" style="37" customWidth="1"/>
    <col min="14602" max="14847" width="9.140625" style="37"/>
    <col min="14848" max="14848" width="4.7109375" style="37" customWidth="1"/>
    <col min="14849" max="14849" width="49.85546875" style="37" customWidth="1"/>
    <col min="14850" max="14850" width="14.5703125" style="37" customWidth="1"/>
    <col min="14851" max="14851" width="6" style="37" bestFit="1" customWidth="1"/>
    <col min="14852" max="14852" width="6.42578125" style="37" bestFit="1" customWidth="1"/>
    <col min="14853" max="14853" width="9.5703125" style="37" bestFit="1" customWidth="1"/>
    <col min="14854" max="14854" width="12.140625" style="37" bestFit="1" customWidth="1"/>
    <col min="14855" max="14855" width="15.85546875" style="37" customWidth="1"/>
    <col min="14856" max="14856" width="11.28515625" style="37" customWidth="1"/>
    <col min="14857" max="14857" width="15.7109375" style="37" customWidth="1"/>
    <col min="14858" max="15103" width="9.140625" style="37"/>
    <col min="15104" max="15104" width="4.7109375" style="37" customWidth="1"/>
    <col min="15105" max="15105" width="49.85546875" style="37" customWidth="1"/>
    <col min="15106" max="15106" width="14.5703125" style="37" customWidth="1"/>
    <col min="15107" max="15107" width="6" style="37" bestFit="1" customWidth="1"/>
    <col min="15108" max="15108" width="6.42578125" style="37" bestFit="1" customWidth="1"/>
    <col min="15109" max="15109" width="9.5703125" style="37" bestFit="1" customWidth="1"/>
    <col min="15110" max="15110" width="12.140625" style="37" bestFit="1" customWidth="1"/>
    <col min="15111" max="15111" width="15.85546875" style="37" customWidth="1"/>
    <col min="15112" max="15112" width="11.28515625" style="37" customWidth="1"/>
    <col min="15113" max="15113" width="15.7109375" style="37" customWidth="1"/>
    <col min="15114" max="15359" width="9.140625" style="37"/>
    <col min="15360" max="15360" width="4.7109375" style="37" customWidth="1"/>
    <col min="15361" max="15361" width="49.85546875" style="37" customWidth="1"/>
    <col min="15362" max="15362" width="14.5703125" style="37" customWidth="1"/>
    <col min="15363" max="15363" width="6" style="37" bestFit="1" customWidth="1"/>
    <col min="15364" max="15364" width="6.42578125" style="37" bestFit="1" customWidth="1"/>
    <col min="15365" max="15365" width="9.5703125" style="37" bestFit="1" customWidth="1"/>
    <col min="15366" max="15366" width="12.140625" style="37" bestFit="1" customWidth="1"/>
    <col min="15367" max="15367" width="15.85546875" style="37" customWidth="1"/>
    <col min="15368" max="15368" width="11.28515625" style="37" customWidth="1"/>
    <col min="15369" max="15369" width="15.7109375" style="37" customWidth="1"/>
    <col min="15370" max="15615" width="9.140625" style="37"/>
    <col min="15616" max="15616" width="4.7109375" style="37" customWidth="1"/>
    <col min="15617" max="15617" width="49.85546875" style="37" customWidth="1"/>
    <col min="15618" max="15618" width="14.5703125" style="37" customWidth="1"/>
    <col min="15619" max="15619" width="6" style="37" bestFit="1" customWidth="1"/>
    <col min="15620" max="15620" width="6.42578125" style="37" bestFit="1" customWidth="1"/>
    <col min="15621" max="15621" width="9.5703125" style="37" bestFit="1" customWidth="1"/>
    <col min="15622" max="15622" width="12.140625" style="37" bestFit="1" customWidth="1"/>
    <col min="15623" max="15623" width="15.85546875" style="37" customWidth="1"/>
    <col min="15624" max="15624" width="11.28515625" style="37" customWidth="1"/>
    <col min="15625" max="15625" width="15.7109375" style="37" customWidth="1"/>
    <col min="15626" max="15871" width="9.140625" style="37"/>
    <col min="15872" max="15872" width="4.7109375" style="37" customWidth="1"/>
    <col min="15873" max="15873" width="49.85546875" style="37" customWidth="1"/>
    <col min="15874" max="15874" width="14.5703125" style="37" customWidth="1"/>
    <col min="15875" max="15875" width="6" style="37" bestFit="1" customWidth="1"/>
    <col min="15876" max="15876" width="6.42578125" style="37" bestFit="1" customWidth="1"/>
    <col min="15877" max="15877" width="9.5703125" style="37" bestFit="1" customWidth="1"/>
    <col min="15878" max="15878" width="12.140625" style="37" bestFit="1" customWidth="1"/>
    <col min="15879" max="15879" width="15.85546875" style="37" customWidth="1"/>
    <col min="15880" max="15880" width="11.28515625" style="37" customWidth="1"/>
    <col min="15881" max="15881" width="15.7109375" style="37" customWidth="1"/>
    <col min="15882" max="16127" width="9.140625" style="37"/>
    <col min="16128" max="16128" width="4.7109375" style="37" customWidth="1"/>
    <col min="16129" max="16129" width="49.85546875" style="37" customWidth="1"/>
    <col min="16130" max="16130" width="14.5703125" style="37" customWidth="1"/>
    <col min="16131" max="16131" width="6" style="37" bestFit="1" customWidth="1"/>
    <col min="16132" max="16132" width="6.42578125" style="37" bestFit="1" customWidth="1"/>
    <col min="16133" max="16133" width="9.5703125" style="37" bestFit="1" customWidth="1"/>
    <col min="16134" max="16134" width="12.140625" style="37" bestFit="1" customWidth="1"/>
    <col min="16135" max="16135" width="15.85546875" style="37" customWidth="1"/>
    <col min="16136" max="16136" width="11.28515625" style="37" customWidth="1"/>
    <col min="16137" max="16137" width="15.7109375" style="37" customWidth="1"/>
    <col min="16138" max="16384" width="9.140625" style="37"/>
  </cols>
  <sheetData>
    <row r="1" spans="1:9" ht="18">
      <c r="B1" s="1084" t="s">
        <v>222</v>
      </c>
      <c r="C1" s="1084"/>
      <c r="D1" s="1084"/>
      <c r="E1" s="188"/>
      <c r="F1" s="188"/>
      <c r="G1" s="188"/>
    </row>
    <row r="2" spans="1:9" ht="9" customHeight="1">
      <c r="A2" s="189"/>
      <c r="B2" s="189"/>
      <c r="C2" s="189"/>
      <c r="D2" s="189"/>
      <c r="E2" s="189"/>
      <c r="F2" s="189"/>
      <c r="G2" s="189"/>
    </row>
    <row r="3" spans="1:9" ht="36" customHeight="1">
      <c r="B3" s="1041" t="s">
        <v>1639</v>
      </c>
      <c r="C3" s="1041"/>
      <c r="D3" s="1041"/>
      <c r="E3" s="1041"/>
      <c r="F3" s="1041"/>
      <c r="G3" s="1041"/>
    </row>
    <row r="4" spans="1:9" ht="9.75" customHeight="1">
      <c r="B4" s="190"/>
      <c r="C4" s="190"/>
      <c r="D4" s="190"/>
      <c r="E4" s="190"/>
      <c r="F4" s="190"/>
      <c r="G4" s="190"/>
    </row>
    <row r="5" spans="1:9" ht="18" customHeight="1">
      <c r="A5" s="191"/>
      <c r="B5" s="192"/>
      <c r="C5" s="192"/>
      <c r="D5" s="192"/>
      <c r="E5" s="192"/>
      <c r="F5" s="1085" t="s">
        <v>1874</v>
      </c>
      <c r="G5" s="1085"/>
    </row>
    <row r="6" spans="1:9" ht="15.75" customHeight="1">
      <c r="A6" s="193"/>
      <c r="B6" s="193"/>
      <c r="C6" s="193"/>
      <c r="D6" s="193"/>
      <c r="E6" s="193"/>
    </row>
    <row r="7" spans="1:9" ht="32.25" customHeight="1">
      <c r="A7" s="1033" t="s">
        <v>182</v>
      </c>
      <c r="B7" s="1033" t="s">
        <v>223</v>
      </c>
      <c r="C7" s="1033" t="s">
        <v>184</v>
      </c>
      <c r="D7" s="1086" t="s">
        <v>185</v>
      </c>
      <c r="E7" s="1066" t="s">
        <v>186</v>
      </c>
      <c r="F7" s="1066"/>
      <c r="G7" s="1066"/>
    </row>
    <row r="8" spans="1:9" ht="17.25" customHeight="1">
      <c r="A8" s="1033"/>
      <c r="B8" s="1033"/>
      <c r="C8" s="1033"/>
      <c r="D8" s="1087"/>
      <c r="E8" s="470" t="s">
        <v>10</v>
      </c>
      <c r="F8" s="470" t="s">
        <v>11</v>
      </c>
      <c r="G8" s="470" t="s">
        <v>12</v>
      </c>
    </row>
    <row r="9" spans="1:9" ht="17.25" customHeight="1">
      <c r="A9" s="95">
        <v>1</v>
      </c>
      <c r="B9" s="95">
        <v>2</v>
      </c>
      <c r="C9" s="95">
        <v>3</v>
      </c>
      <c r="D9" s="95">
        <v>4</v>
      </c>
      <c r="E9" s="95">
        <v>5</v>
      </c>
      <c r="F9" s="683">
        <v>6</v>
      </c>
      <c r="G9" s="95">
        <v>7</v>
      </c>
    </row>
    <row r="10" spans="1:9" ht="33.75" customHeight="1">
      <c r="A10" s="99">
        <v>1</v>
      </c>
      <c r="B10" s="102" t="s">
        <v>224</v>
      </c>
      <c r="C10" s="103">
        <v>7130601958</v>
      </c>
      <c r="D10" s="99" t="s">
        <v>200</v>
      </c>
      <c r="E10" s="521">
        <f>964.6</f>
        <v>964.6</v>
      </c>
      <c r="F10" s="100">
        <f>VLOOKUP(C10,'SOR RATE 2025-26'!A:D,4,0)/1000</f>
        <v>57.234720000000003</v>
      </c>
      <c r="G10" s="100">
        <f>E10*F10</f>
        <v>55208.610912000004</v>
      </c>
      <c r="H10" s="623"/>
    </row>
    <row r="11" spans="1:9" ht="17.25" customHeight="1">
      <c r="A11" s="99">
        <v>2</v>
      </c>
      <c r="B11" s="98" t="s">
        <v>225</v>
      </c>
      <c r="C11" s="521">
        <v>7130810608</v>
      </c>
      <c r="D11" s="99" t="s">
        <v>226</v>
      </c>
      <c r="E11" s="99">
        <v>1</v>
      </c>
      <c r="F11" s="100">
        <f>VLOOKUP(C11,'SOR RATE 2025-26'!A:D,4,0)</f>
        <v>6381.15</v>
      </c>
      <c r="G11" s="100">
        <f t="shared" ref="G11" si="0">E11*F11</f>
        <v>6381.15</v>
      </c>
      <c r="H11" s="623"/>
    </row>
    <row r="12" spans="1:9" s="47" customFormat="1" ht="32.25" customHeight="1">
      <c r="A12" s="99">
        <v>3</v>
      </c>
      <c r="B12" s="98" t="s">
        <v>227</v>
      </c>
      <c r="C12" s="521">
        <v>7130870318</v>
      </c>
      <c r="D12" s="99" t="s">
        <v>53</v>
      </c>
      <c r="E12" s="99">
        <v>6</v>
      </c>
      <c r="F12" s="100">
        <f>VLOOKUP(C12,'SOR RATE 2025-26'!A:D,4,0)</f>
        <v>1298.3599999999999</v>
      </c>
      <c r="G12" s="100">
        <f>E12*F12</f>
        <v>7790.16</v>
      </c>
      <c r="H12" s="48"/>
    </row>
    <row r="13" spans="1:9" ht="30.75" customHeight="1">
      <c r="A13" s="99">
        <v>4</v>
      </c>
      <c r="B13" s="98" t="s">
        <v>228</v>
      </c>
      <c r="C13" s="521">
        <v>7130820312</v>
      </c>
      <c r="D13" s="99" t="s">
        <v>53</v>
      </c>
      <c r="E13" s="99">
        <v>3</v>
      </c>
      <c r="F13" s="100">
        <f>VLOOKUP(C13,'SOR RATE 2025-26'!A:D,4,0)</f>
        <v>2825.21</v>
      </c>
      <c r="G13" s="100">
        <f>E13*F13</f>
        <v>8475.630000000001</v>
      </c>
      <c r="H13" s="623"/>
    </row>
    <row r="14" spans="1:9" ht="18" customHeight="1">
      <c r="A14" s="99">
        <v>5</v>
      </c>
      <c r="B14" s="117" t="s">
        <v>88</v>
      </c>
      <c r="C14" s="103">
        <v>7130820013</v>
      </c>
      <c r="D14" s="99" t="s">
        <v>90</v>
      </c>
      <c r="E14" s="99">
        <v>9</v>
      </c>
      <c r="F14" s="100">
        <f>VLOOKUP(C14,'SOR RATE 2025-26'!A:D,4,0)</f>
        <v>209.57</v>
      </c>
      <c r="G14" s="100">
        <f>E14*F14</f>
        <v>1886.1299999999999</v>
      </c>
      <c r="H14" s="45"/>
      <c r="I14" s="45"/>
    </row>
    <row r="15" spans="1:9" ht="18.75" customHeight="1">
      <c r="A15" s="99">
        <v>6</v>
      </c>
      <c r="B15" s="98" t="s">
        <v>192</v>
      </c>
      <c r="C15" s="521">
        <v>7130870013</v>
      </c>
      <c r="D15" s="99" t="s">
        <v>90</v>
      </c>
      <c r="E15" s="99">
        <v>2</v>
      </c>
      <c r="F15" s="100">
        <f>VLOOKUP(C15,'SOR RATE 2025-26'!A:D,4,0)</f>
        <v>149.25</v>
      </c>
      <c r="G15" s="100">
        <f>E15*F15</f>
        <v>298.5</v>
      </c>
      <c r="H15" s="623"/>
    </row>
    <row r="16" spans="1:9" ht="16.5" customHeight="1">
      <c r="A16" s="1046">
        <v>7</v>
      </c>
      <c r="B16" s="98" t="s">
        <v>229</v>
      </c>
      <c r="C16" s="529" t="s">
        <v>168</v>
      </c>
      <c r="D16" s="99" t="s">
        <v>90</v>
      </c>
      <c r="E16" s="99">
        <v>1</v>
      </c>
      <c r="F16" s="100"/>
      <c r="G16" s="100"/>
      <c r="H16" s="623"/>
    </row>
    <row r="17" spans="1:8" ht="16.5" customHeight="1">
      <c r="A17" s="1047"/>
      <c r="B17" s="117" t="s">
        <v>175</v>
      </c>
      <c r="C17" s="103">
        <v>7130810692</v>
      </c>
      <c r="D17" s="104" t="s">
        <v>24</v>
      </c>
      <c r="E17" s="114">
        <v>4</v>
      </c>
      <c r="F17" s="100">
        <f>VLOOKUP(C17,'SOR RATE 2025-26'!A:D,4,0)</f>
        <v>371.1</v>
      </c>
      <c r="G17" s="100">
        <f>E17*F17</f>
        <v>1484.4</v>
      </c>
      <c r="H17" s="623"/>
    </row>
    <row r="18" spans="1:8" ht="15.75" customHeight="1">
      <c r="A18" s="1048"/>
      <c r="B18" s="117" t="s">
        <v>230</v>
      </c>
      <c r="C18" s="103">
        <v>7130600032</v>
      </c>
      <c r="D18" s="114" t="s">
        <v>18</v>
      </c>
      <c r="E18" s="114">
        <v>60</v>
      </c>
      <c r="F18" s="100">
        <f>VLOOKUP(C18,'SOR RATE 2025-26'!A:D,4,0)/1000</f>
        <v>49.126339999999999</v>
      </c>
      <c r="G18" s="100">
        <f>E18*F18</f>
        <v>2947.5803999999998</v>
      </c>
      <c r="H18" s="623"/>
    </row>
    <row r="19" spans="1:8" ht="17.25" customHeight="1">
      <c r="A19" s="99">
        <v>8</v>
      </c>
      <c r="B19" s="98" t="s">
        <v>231</v>
      </c>
      <c r="C19" s="521">
        <v>7130860033</v>
      </c>
      <c r="D19" s="99" t="s">
        <v>197</v>
      </c>
      <c r="E19" s="99">
        <v>6</v>
      </c>
      <c r="F19" s="100">
        <f>VLOOKUP(C19,'SOR RATE 2025-26'!A:D,4,0)</f>
        <v>1066.71</v>
      </c>
      <c r="G19" s="100">
        <f>E19*F19</f>
        <v>6400.26</v>
      </c>
      <c r="H19" s="623"/>
    </row>
    <row r="20" spans="1:8" ht="16.5" customHeight="1">
      <c r="A20" s="99">
        <v>9</v>
      </c>
      <c r="B20" s="102" t="s">
        <v>198</v>
      </c>
      <c r="C20" s="103">
        <v>7130810692</v>
      </c>
      <c r="D20" s="104" t="s">
        <v>24</v>
      </c>
      <c r="E20" s="99">
        <v>9</v>
      </c>
      <c r="F20" s="100">
        <f>VLOOKUP(C20,'SOR RATE 2025-26'!A:D,4,0)</f>
        <v>371.1</v>
      </c>
      <c r="G20" s="100">
        <f>E20*F20</f>
        <v>3339.9</v>
      </c>
      <c r="H20" s="623"/>
    </row>
    <row r="21" spans="1:8" ht="16.5" customHeight="1">
      <c r="A21" s="99">
        <v>10</v>
      </c>
      <c r="B21" s="98" t="s">
        <v>232</v>
      </c>
      <c r="C21" s="529">
        <v>7130860076</v>
      </c>
      <c r="D21" s="99" t="s">
        <v>200</v>
      </c>
      <c r="E21" s="99">
        <v>51</v>
      </c>
      <c r="F21" s="100">
        <f>VLOOKUP(C21,'SOR RATE 2025-26'!A:D,4,0)/1000</f>
        <v>90.645839999999993</v>
      </c>
      <c r="G21" s="100">
        <f>E21*F21</f>
        <v>4622.9378399999996</v>
      </c>
      <c r="H21" s="623"/>
    </row>
    <row r="22" spans="1:8" ht="48" customHeight="1">
      <c r="A22" s="99">
        <v>11</v>
      </c>
      <c r="B22" s="98" t="s">
        <v>233</v>
      </c>
      <c r="C22" s="521">
        <v>7130200202</v>
      </c>
      <c r="D22" s="99" t="s">
        <v>202</v>
      </c>
      <c r="E22" s="99">
        <f>(0.65*2)+(0.3*6)</f>
        <v>3.0999999999999996</v>
      </c>
      <c r="F22" s="100">
        <f>VLOOKUP(C22,'SOR RATE 2025-26'!A:D,4,0)</f>
        <v>2970.0000000000005</v>
      </c>
      <c r="G22" s="100">
        <f t="shared" ref="G22:G27" si="1">E22*F22</f>
        <v>9207</v>
      </c>
      <c r="H22" s="881" t="s">
        <v>1875</v>
      </c>
    </row>
    <row r="23" spans="1:8" ht="18" customHeight="1">
      <c r="A23" s="99">
        <v>12</v>
      </c>
      <c r="B23" s="98" t="s">
        <v>38</v>
      </c>
      <c r="C23" s="521">
        <v>7130211158</v>
      </c>
      <c r="D23" s="99" t="s">
        <v>203</v>
      </c>
      <c r="E23" s="99">
        <v>2</v>
      </c>
      <c r="F23" s="100">
        <f>VLOOKUP(C23,'SOR RATE 2025-26'!A:D,4,0)</f>
        <v>184.42</v>
      </c>
      <c r="G23" s="100">
        <f t="shared" si="1"/>
        <v>368.84</v>
      </c>
      <c r="H23" s="623"/>
    </row>
    <row r="24" spans="1:8" ht="18" customHeight="1">
      <c r="A24" s="99">
        <v>13</v>
      </c>
      <c r="B24" s="98" t="s">
        <v>40</v>
      </c>
      <c r="C24" s="521">
        <v>7130210809</v>
      </c>
      <c r="D24" s="99" t="s">
        <v>203</v>
      </c>
      <c r="E24" s="99">
        <v>2</v>
      </c>
      <c r="F24" s="100">
        <f>VLOOKUP(C24,'SOR RATE 2025-26'!A:D,4,0)</f>
        <v>412.07</v>
      </c>
      <c r="G24" s="100">
        <f t="shared" si="1"/>
        <v>824.14</v>
      </c>
      <c r="H24" s="623"/>
    </row>
    <row r="25" spans="1:8" ht="18.75" customHeight="1">
      <c r="A25" s="99">
        <v>14</v>
      </c>
      <c r="B25" s="102" t="s">
        <v>41</v>
      </c>
      <c r="C25" s="103">
        <v>7130610206</v>
      </c>
      <c r="D25" s="99" t="s">
        <v>18</v>
      </c>
      <c r="E25" s="99">
        <v>4</v>
      </c>
      <c r="F25" s="100">
        <f>VLOOKUP(C25,'SOR RATE 2025-26'!A:D,4,0)/1000</f>
        <v>86.441000000000003</v>
      </c>
      <c r="G25" s="100">
        <f t="shared" si="1"/>
        <v>345.76400000000001</v>
      </c>
      <c r="H25" s="45"/>
    </row>
    <row r="26" spans="1:8" ht="15.75" customHeight="1">
      <c r="A26" s="99">
        <v>15</v>
      </c>
      <c r="B26" s="98" t="s">
        <v>101</v>
      </c>
      <c r="C26" s="521">
        <v>7130880041</v>
      </c>
      <c r="D26" s="99" t="s">
        <v>15</v>
      </c>
      <c r="E26" s="99">
        <v>2</v>
      </c>
      <c r="F26" s="100">
        <f>VLOOKUP(C26,'SOR RATE 2025-26'!A:D,4,0)</f>
        <v>104.33</v>
      </c>
      <c r="G26" s="100">
        <f t="shared" si="1"/>
        <v>208.66</v>
      </c>
      <c r="H26" s="623"/>
    </row>
    <row r="27" spans="1:8" ht="17.25" customHeight="1">
      <c r="A27" s="99">
        <v>16</v>
      </c>
      <c r="B27" s="98" t="s">
        <v>212</v>
      </c>
      <c r="C27" s="521">
        <v>7130810624</v>
      </c>
      <c r="D27" s="99" t="s">
        <v>90</v>
      </c>
      <c r="E27" s="99">
        <v>6</v>
      </c>
      <c r="F27" s="100">
        <f>VLOOKUP(C27,'SOR RATE 2025-26'!A:D,4,0)</f>
        <v>103.11</v>
      </c>
      <c r="G27" s="100">
        <f t="shared" si="1"/>
        <v>618.66</v>
      </c>
      <c r="H27" s="623"/>
    </row>
    <row r="28" spans="1:8" ht="18" customHeight="1">
      <c r="A28" s="1088">
        <v>17</v>
      </c>
      <c r="B28" s="653" t="s">
        <v>204</v>
      </c>
      <c r="C28" s="529"/>
      <c r="D28" s="99" t="s">
        <v>200</v>
      </c>
      <c r="E28" s="99">
        <f>SUM(E29:E35)</f>
        <v>15</v>
      </c>
      <c r="F28" s="100"/>
      <c r="G28" s="100"/>
      <c r="H28" s="623"/>
    </row>
    <row r="29" spans="1:8" ht="18" customHeight="1">
      <c r="A29" s="1089"/>
      <c r="B29" s="98" t="s">
        <v>104</v>
      </c>
      <c r="C29" s="521">
        <v>7130620609</v>
      </c>
      <c r="D29" s="99" t="s">
        <v>200</v>
      </c>
      <c r="E29" s="99">
        <v>1</v>
      </c>
      <c r="F29" s="100">
        <f>VLOOKUP(C29,'SOR RATE 2025-26'!A:D,4,0)</f>
        <v>87.55</v>
      </c>
      <c r="G29" s="100">
        <f t="shared" ref="G29:G35" si="2">E29*F29</f>
        <v>87.55</v>
      </c>
      <c r="H29" s="623"/>
    </row>
    <row r="30" spans="1:8" ht="18" customHeight="1">
      <c r="A30" s="1089"/>
      <c r="B30" s="98" t="s">
        <v>205</v>
      </c>
      <c r="C30" s="521">
        <v>7130620614</v>
      </c>
      <c r="D30" s="99" t="s">
        <v>200</v>
      </c>
      <c r="E30" s="99">
        <v>3</v>
      </c>
      <c r="F30" s="100">
        <f>VLOOKUP(C30,'SOR RATE 2025-26'!A:D,4,0)</f>
        <v>86.09</v>
      </c>
      <c r="G30" s="100">
        <f t="shared" si="2"/>
        <v>258.27</v>
      </c>
      <c r="H30" s="623"/>
    </row>
    <row r="31" spans="1:8" ht="18" customHeight="1">
      <c r="A31" s="1089"/>
      <c r="B31" s="98" t="s">
        <v>206</v>
      </c>
      <c r="C31" s="521">
        <v>7130620619</v>
      </c>
      <c r="D31" s="99" t="s">
        <v>200</v>
      </c>
      <c r="E31" s="99">
        <v>1</v>
      </c>
      <c r="F31" s="100">
        <f>VLOOKUP(C31,'SOR RATE 2025-26'!A:D,4,0)</f>
        <v>86.09</v>
      </c>
      <c r="G31" s="100">
        <f t="shared" si="2"/>
        <v>86.09</v>
      </c>
      <c r="H31" s="623"/>
    </row>
    <row r="32" spans="1:8" ht="18" customHeight="1">
      <c r="A32" s="1089"/>
      <c r="B32" s="98" t="s">
        <v>207</v>
      </c>
      <c r="C32" s="521">
        <v>7130620625</v>
      </c>
      <c r="D32" s="99" t="s">
        <v>200</v>
      </c>
      <c r="E32" s="99">
        <v>2</v>
      </c>
      <c r="F32" s="100">
        <f>VLOOKUP(C32,'SOR RATE 2025-26'!A:D,4,0)</f>
        <v>84.63</v>
      </c>
      <c r="G32" s="100">
        <f t="shared" si="2"/>
        <v>169.26</v>
      </c>
      <c r="H32" s="623"/>
    </row>
    <row r="33" spans="1:9" ht="18" customHeight="1">
      <c r="A33" s="1089"/>
      <c r="B33" s="98" t="s">
        <v>208</v>
      </c>
      <c r="C33" s="521">
        <v>7130620627</v>
      </c>
      <c r="D33" s="99" t="s">
        <v>200</v>
      </c>
      <c r="E33" s="99">
        <v>2</v>
      </c>
      <c r="F33" s="100">
        <f>VLOOKUP(C33,'SOR RATE 2025-26'!A:D,4,0)</f>
        <v>84.63</v>
      </c>
      <c r="G33" s="100">
        <f t="shared" si="2"/>
        <v>169.26</v>
      </c>
      <c r="H33" s="623"/>
    </row>
    <row r="34" spans="1:9" ht="18" customHeight="1">
      <c r="A34" s="1089"/>
      <c r="B34" s="98" t="s">
        <v>209</v>
      </c>
      <c r="C34" s="521">
        <v>7130620631</v>
      </c>
      <c r="D34" s="99" t="s">
        <v>200</v>
      </c>
      <c r="E34" s="99">
        <v>2</v>
      </c>
      <c r="F34" s="100">
        <f>VLOOKUP(C34,'SOR RATE 2025-26'!A:D,4,0)</f>
        <v>84.63</v>
      </c>
      <c r="G34" s="100">
        <f t="shared" si="2"/>
        <v>169.26</v>
      </c>
      <c r="H34" s="623"/>
    </row>
    <row r="35" spans="1:9" ht="18" customHeight="1">
      <c r="A35" s="1090"/>
      <c r="B35" s="98" t="s">
        <v>210</v>
      </c>
      <c r="C35" s="654">
        <v>7130620637</v>
      </c>
      <c r="D35" s="99" t="s">
        <v>200</v>
      </c>
      <c r="E35" s="99">
        <v>4</v>
      </c>
      <c r="F35" s="100">
        <f>VLOOKUP(C35,'SOR RATE 2025-26'!A:D,4,0)</f>
        <v>84.63</v>
      </c>
      <c r="G35" s="100">
        <f t="shared" si="2"/>
        <v>338.52</v>
      </c>
      <c r="H35" s="623"/>
    </row>
    <row r="36" spans="1:9" ht="18" customHeight="1">
      <c r="A36" s="655">
        <v>18</v>
      </c>
      <c r="B36" s="110" t="s">
        <v>61</v>
      </c>
      <c r="C36" s="529"/>
      <c r="D36" s="99"/>
      <c r="E36" s="99"/>
      <c r="F36" s="100"/>
      <c r="G36" s="510">
        <f>SUM(G10:G35)</f>
        <v>111686.53315199999</v>
      </c>
      <c r="H36" s="623"/>
    </row>
    <row r="37" spans="1:9" ht="32.25" customHeight="1">
      <c r="A37" s="656">
        <v>19</v>
      </c>
      <c r="B37" s="110" t="s">
        <v>62</v>
      </c>
      <c r="C37" s="529"/>
      <c r="D37" s="99"/>
      <c r="E37" s="99"/>
      <c r="F37" s="100"/>
      <c r="G37" s="510">
        <f>G36/1.18</f>
        <v>94649.604366101688</v>
      </c>
      <c r="H37" s="623"/>
    </row>
    <row r="38" spans="1:9" ht="18.75" customHeight="1">
      <c r="A38" s="598">
        <v>20</v>
      </c>
      <c r="B38" s="102" t="s">
        <v>1767</v>
      </c>
      <c r="C38" s="657"/>
      <c r="D38" s="657"/>
      <c r="E38" s="657"/>
      <c r="F38" s="611">
        <v>7.4999999999999997E-2</v>
      </c>
      <c r="G38" s="100">
        <f>G37*F38</f>
        <v>7098.7203274576268</v>
      </c>
      <c r="H38" s="623"/>
    </row>
    <row r="39" spans="1:9" ht="18.75" customHeight="1">
      <c r="A39" s="99">
        <v>21</v>
      </c>
      <c r="B39" s="117" t="s">
        <v>65</v>
      </c>
      <c r="C39" s="529"/>
      <c r="D39" s="99" t="s">
        <v>66</v>
      </c>
      <c r="E39" s="99">
        <v>3.1</v>
      </c>
      <c r="F39" s="118">
        <f>719.44986*1.029</f>
        <v>740.31390593999993</v>
      </c>
      <c r="G39" s="100">
        <f>E39*F39</f>
        <v>2294.9731084139999</v>
      </c>
      <c r="H39" s="48"/>
    </row>
    <row r="40" spans="1:9" ht="18.75" customHeight="1">
      <c r="A40" s="99">
        <v>22</v>
      </c>
      <c r="B40" s="653" t="s">
        <v>234</v>
      </c>
      <c r="C40" s="529"/>
      <c r="D40" s="99"/>
      <c r="E40" s="99"/>
      <c r="F40" s="100"/>
      <c r="G40" s="100">
        <v>11890.67</v>
      </c>
      <c r="H40" s="623"/>
    </row>
    <row r="41" spans="1:9" ht="21" customHeight="1">
      <c r="A41" s="99">
        <v>23</v>
      </c>
      <c r="B41" s="459" t="s">
        <v>1759</v>
      </c>
      <c r="C41" s="529"/>
      <c r="D41" s="99" t="s">
        <v>168</v>
      </c>
      <c r="E41" s="99"/>
      <c r="F41" s="100"/>
      <c r="G41" s="101"/>
      <c r="H41" s="623"/>
      <c r="I41" s="194"/>
    </row>
    <row r="42" spans="1:9" s="3" customFormat="1" ht="19.5" customHeight="1">
      <c r="A42" s="283" t="s">
        <v>67</v>
      </c>
      <c r="B42" s="282" t="s">
        <v>1637</v>
      </c>
      <c r="C42" s="456"/>
      <c r="D42" s="457"/>
      <c r="E42" s="286"/>
      <c r="F42" s="286">
        <v>0.02</v>
      </c>
      <c r="G42" s="458">
        <f>G37*F42</f>
        <v>1892.9920873220337</v>
      </c>
      <c r="H42" s="623"/>
    </row>
    <row r="43" spans="1:9" ht="48" customHeight="1">
      <c r="A43" s="619">
        <v>24</v>
      </c>
      <c r="B43" s="282" t="s">
        <v>1638</v>
      </c>
      <c r="C43" s="658"/>
      <c r="D43" s="619"/>
      <c r="E43" s="619"/>
      <c r="F43" s="549"/>
      <c r="G43" s="452">
        <f>(G37+G38+G39+G40+G42)*0.125</f>
        <v>14728.369986161919</v>
      </c>
      <c r="H43" s="623"/>
      <c r="I43" s="194"/>
    </row>
    <row r="44" spans="1:9" ht="32.25" customHeight="1">
      <c r="A44" s="95">
        <v>25</v>
      </c>
      <c r="B44" s="127" t="s">
        <v>1795</v>
      </c>
      <c r="C44" s="529"/>
      <c r="D44" s="99"/>
      <c r="E44" s="99"/>
      <c r="F44" s="100"/>
      <c r="G44" s="510">
        <f>G37+G38+G39+G40+G42+G43</f>
        <v>132555.32987545728</v>
      </c>
      <c r="H44" s="623"/>
    </row>
    <row r="45" spans="1:9" ht="18.75" customHeight="1">
      <c r="A45" s="99">
        <v>26</v>
      </c>
      <c r="B45" s="102" t="s">
        <v>1796</v>
      </c>
      <c r="C45" s="529"/>
      <c r="D45" s="99"/>
      <c r="E45" s="99"/>
      <c r="F45" s="100">
        <v>0.09</v>
      </c>
      <c r="G45" s="100">
        <f>G44*F45</f>
        <v>11929.979688791154</v>
      </c>
      <c r="H45" s="623"/>
    </row>
    <row r="46" spans="1:9" ht="18.75" customHeight="1">
      <c r="A46" s="99">
        <v>27</v>
      </c>
      <c r="B46" s="102" t="s">
        <v>1797</v>
      </c>
      <c r="C46" s="529"/>
      <c r="D46" s="99"/>
      <c r="E46" s="99"/>
      <c r="F46" s="100">
        <v>0.09</v>
      </c>
      <c r="G46" s="100">
        <f>G44*F46</f>
        <v>11929.979688791154</v>
      </c>
      <c r="H46" s="45"/>
    </row>
    <row r="47" spans="1:9" ht="32.25" customHeight="1">
      <c r="A47" s="99">
        <v>28</v>
      </c>
      <c r="B47" s="102" t="s">
        <v>1798</v>
      </c>
      <c r="C47" s="529"/>
      <c r="D47" s="99"/>
      <c r="E47" s="99"/>
      <c r="F47" s="100"/>
      <c r="G47" s="100">
        <f>G44+G45+G46</f>
        <v>156415.28925303958</v>
      </c>
      <c r="H47" s="623"/>
    </row>
    <row r="48" spans="1:9" ht="32.25" customHeight="1">
      <c r="A48" s="95">
        <v>29</v>
      </c>
      <c r="B48" s="127" t="s">
        <v>74</v>
      </c>
      <c r="C48" s="529"/>
      <c r="D48" s="99"/>
      <c r="E48" s="99"/>
      <c r="F48" s="100"/>
      <c r="G48" s="510">
        <f>ROUND((G47),0)</f>
        <v>156415</v>
      </c>
      <c r="H48" s="623"/>
    </row>
    <row r="49" spans="1:11">
      <c r="A49" s="1017" t="s">
        <v>75</v>
      </c>
      <c r="B49" s="1017"/>
      <c r="C49" s="480"/>
      <c r="D49" s="481"/>
      <c r="E49" s="249"/>
      <c r="F49" s="249"/>
      <c r="G49" s="249"/>
      <c r="H49" s="249"/>
    </row>
    <row r="50" spans="1:11" ht="42.75" customHeight="1">
      <c r="A50" s="742">
        <v>1</v>
      </c>
      <c r="B50" s="1018" t="s">
        <v>1931</v>
      </c>
      <c r="C50" s="1018"/>
      <c r="D50" s="1018"/>
      <c r="E50" s="1018"/>
      <c r="F50" s="1018"/>
      <c r="G50" s="1018"/>
      <c r="H50" s="691"/>
      <c r="K50" s="466"/>
    </row>
    <row r="51" spans="1:11" ht="15" customHeight="1">
      <c r="A51" s="480">
        <v>2</v>
      </c>
      <c r="B51" s="1011" t="s">
        <v>77</v>
      </c>
      <c r="C51" s="1011"/>
      <c r="D51" s="1011"/>
      <c r="E51" s="1011"/>
      <c r="F51" s="1011"/>
      <c r="G51" s="1011"/>
      <c r="H51" s="18"/>
    </row>
    <row r="52" spans="1:11">
      <c r="A52" s="747"/>
      <c r="B52" s="748"/>
      <c r="C52" s="748"/>
      <c r="D52" s="748"/>
      <c r="E52" s="748"/>
      <c r="F52" s="748"/>
      <c r="G52" s="748"/>
      <c r="H52" s="623"/>
    </row>
    <row r="53" spans="1:11" ht="15.75">
      <c r="A53" s="54"/>
      <c r="B53" s="66"/>
      <c r="C53" s="66"/>
      <c r="D53" s="66"/>
      <c r="E53" s="66"/>
      <c r="F53" s="66"/>
      <c r="G53" s="66"/>
    </row>
    <row r="54" spans="1:11" ht="15.75">
      <c r="A54" s="54"/>
      <c r="B54" s="66"/>
      <c r="C54" s="66"/>
      <c r="D54" s="66"/>
      <c r="E54" s="66"/>
      <c r="F54" s="66"/>
      <c r="G54" s="66"/>
    </row>
    <row r="55" spans="1:11" ht="15.75">
      <c r="A55" s="54"/>
      <c r="B55" s="66"/>
      <c r="C55" s="66"/>
      <c r="D55" s="66"/>
      <c r="E55" s="66"/>
      <c r="F55" s="66"/>
      <c r="G55" s="66"/>
    </row>
    <row r="56" spans="1:11" ht="15.75">
      <c r="A56" s="54"/>
      <c r="B56" s="66"/>
      <c r="C56" s="66"/>
      <c r="D56" s="66"/>
      <c r="E56" s="66"/>
      <c r="F56" s="66"/>
      <c r="G56" s="66"/>
    </row>
    <row r="57" spans="1:11" ht="15.75">
      <c r="A57" s="54"/>
      <c r="B57" s="66"/>
      <c r="C57" s="66"/>
      <c r="D57" s="66"/>
      <c r="E57" s="66"/>
      <c r="F57" s="66"/>
      <c r="G57" s="66"/>
    </row>
    <row r="58" spans="1:11" ht="15.75">
      <c r="A58" s="54"/>
      <c r="B58" s="66"/>
      <c r="C58" s="66"/>
      <c r="D58" s="66"/>
      <c r="E58" s="66"/>
      <c r="F58" s="66"/>
      <c r="G58" s="66"/>
    </row>
    <row r="59" spans="1:11" ht="15.75">
      <c r="A59" s="54"/>
      <c r="B59" s="66"/>
      <c r="C59" s="66"/>
      <c r="D59" s="66"/>
      <c r="E59" s="66"/>
      <c r="F59" s="66"/>
      <c r="G59" s="66"/>
    </row>
    <row r="60" spans="1:11" ht="15.75">
      <c r="A60" s="54"/>
      <c r="B60" s="66"/>
      <c r="C60" s="66"/>
      <c r="D60" s="66"/>
      <c r="E60" s="66"/>
      <c r="F60" s="66"/>
      <c r="G60" s="66"/>
    </row>
    <row r="61" spans="1:11" ht="15.75">
      <c r="A61" s="54"/>
      <c r="B61" s="66"/>
      <c r="C61" s="66"/>
      <c r="D61" s="66"/>
      <c r="E61" s="66"/>
      <c r="F61" s="66"/>
      <c r="G61" s="66"/>
    </row>
    <row r="62" spans="1:11" ht="15.75">
      <c r="A62" s="54"/>
      <c r="B62" s="66"/>
      <c r="C62" s="66"/>
      <c r="D62" s="66"/>
      <c r="E62" s="66"/>
      <c r="F62" s="66"/>
      <c r="G62" s="66"/>
    </row>
    <row r="63" spans="1:11" ht="15.75">
      <c r="A63" s="54"/>
      <c r="B63" s="66"/>
      <c r="C63" s="66"/>
      <c r="D63" s="66"/>
      <c r="E63" s="66"/>
      <c r="F63" s="66"/>
      <c r="G63" s="66"/>
    </row>
    <row r="64" spans="1:11" ht="15.75">
      <c r="A64" s="54"/>
      <c r="B64" s="66"/>
      <c r="C64" s="66"/>
      <c r="D64" s="66"/>
      <c r="E64" s="66"/>
      <c r="F64" s="66"/>
      <c r="G64" s="66"/>
    </row>
    <row r="65" spans="1:7" ht="15.75">
      <c r="A65" s="54"/>
      <c r="B65" s="66"/>
      <c r="C65" s="66"/>
      <c r="D65" s="66"/>
      <c r="E65" s="66"/>
      <c r="F65" s="66"/>
      <c r="G65" s="66"/>
    </row>
    <row r="66" spans="1:7" ht="15.75">
      <c r="A66" s="54"/>
      <c r="B66" s="84"/>
      <c r="C66" s="66"/>
      <c r="D66" s="66"/>
      <c r="E66" s="66"/>
      <c r="F66" s="66"/>
      <c r="G66" s="66"/>
    </row>
    <row r="67" spans="1:7" ht="15.75">
      <c r="A67" s="54"/>
      <c r="B67" s="84"/>
      <c r="C67" s="66"/>
      <c r="D67" s="66"/>
      <c r="E67" s="66"/>
      <c r="F67" s="66"/>
      <c r="G67" s="66"/>
    </row>
    <row r="68" spans="1:7" ht="15.75">
      <c r="A68" s="54"/>
      <c r="B68" s="84"/>
      <c r="C68" s="66"/>
      <c r="D68" s="66"/>
      <c r="E68" s="66"/>
      <c r="F68" s="66"/>
      <c r="G68" s="66"/>
    </row>
    <row r="69" spans="1:7" ht="15.75">
      <c r="A69" s="54"/>
      <c r="B69" s="84"/>
      <c r="C69" s="66"/>
      <c r="D69" s="66"/>
      <c r="E69" s="66"/>
      <c r="F69" s="66"/>
      <c r="G69" s="66"/>
    </row>
    <row r="70" spans="1:7" ht="15.75">
      <c r="A70" s="54"/>
      <c r="B70" s="66"/>
      <c r="C70" s="66"/>
      <c r="D70" s="66"/>
      <c r="E70" s="66"/>
      <c r="F70" s="66"/>
      <c r="G70" s="66"/>
    </row>
    <row r="71" spans="1:7" ht="15.75">
      <c r="A71" s="54"/>
      <c r="B71" s="66"/>
      <c r="C71" s="66"/>
      <c r="D71" s="66"/>
      <c r="E71" s="66"/>
      <c r="F71" s="66"/>
      <c r="G71" s="66"/>
    </row>
    <row r="72" spans="1:7" ht="15.75">
      <c r="A72" s="54"/>
      <c r="B72" s="66"/>
      <c r="C72" s="66"/>
      <c r="D72" s="66"/>
      <c r="E72" s="66"/>
      <c r="F72" s="66"/>
      <c r="G72" s="66"/>
    </row>
    <row r="73" spans="1:7" ht="15.75">
      <c r="A73" s="54"/>
      <c r="B73" s="66"/>
      <c r="C73" s="66"/>
      <c r="D73" s="66"/>
      <c r="E73" s="66"/>
      <c r="F73" s="66"/>
      <c r="G73" s="66"/>
    </row>
    <row r="74" spans="1:7" ht="15.75">
      <c r="A74" s="54"/>
      <c r="B74" s="66"/>
      <c r="C74" s="66"/>
      <c r="D74" s="66"/>
      <c r="E74" s="66"/>
      <c r="F74" s="66"/>
      <c r="G74" s="66"/>
    </row>
    <row r="75" spans="1:7" ht="15.75">
      <c r="A75" s="54"/>
      <c r="B75" s="66"/>
      <c r="C75" s="66"/>
      <c r="D75" s="66"/>
      <c r="E75" s="66"/>
      <c r="F75" s="66"/>
      <c r="G75" s="66"/>
    </row>
  </sheetData>
  <mergeCells count="13">
    <mergeCell ref="A49:B49"/>
    <mergeCell ref="B50:G50"/>
    <mergeCell ref="B51:G51"/>
    <mergeCell ref="A16:A18"/>
    <mergeCell ref="A28:A35"/>
    <mergeCell ref="B1:D1"/>
    <mergeCell ref="B3:G3"/>
    <mergeCell ref="F5:G5"/>
    <mergeCell ref="A7:A8"/>
    <mergeCell ref="B7:B8"/>
    <mergeCell ref="C7:C8"/>
    <mergeCell ref="D7:D8"/>
    <mergeCell ref="E7:G7"/>
  </mergeCells>
  <conditionalFormatting sqref="B36">
    <cfRule type="cellIs" dxfId="15" priority="2" stopIfTrue="1" operator="equal">
      <formula>"?"</formula>
    </cfRule>
  </conditionalFormatting>
  <conditionalFormatting sqref="B37">
    <cfRule type="cellIs" dxfId="14" priority="1" stopIfTrue="1" operator="equal">
      <formula>"?"</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L55"/>
  <sheetViews>
    <sheetView workbookViewId="0">
      <pane xSplit="3" ySplit="9" topLeftCell="D32" activePane="bottomRight" state="frozen"/>
      <selection pane="topRight" activeCell="D1" sqref="D1"/>
      <selection pane="bottomLeft" activeCell="A10" sqref="A10"/>
      <selection pane="bottomRight" activeCell="B3" sqref="B3:G3"/>
    </sheetView>
  </sheetViews>
  <sheetFormatPr defaultRowHeight="12.75"/>
  <cols>
    <col min="1" max="1" width="4.7109375" style="173" customWidth="1"/>
    <col min="2" max="2" width="61" style="173" customWidth="1"/>
    <col min="3" max="3" width="12.5703125" style="173" customWidth="1"/>
    <col min="4" max="4" width="5.7109375" style="173" bestFit="1" customWidth="1"/>
    <col min="5" max="5" width="9.5703125" style="173" bestFit="1" customWidth="1"/>
    <col min="6" max="6" width="7.28515625" style="173" bestFit="1" customWidth="1"/>
    <col min="7" max="7" width="18.28515625" style="173" customWidth="1"/>
    <col min="8" max="8" width="16" style="173" customWidth="1"/>
    <col min="9" max="9" width="19.85546875" style="173" customWidth="1"/>
    <col min="10" max="10" width="13.7109375" style="173" customWidth="1"/>
    <col min="11" max="11" width="11.28515625" style="173" customWidth="1"/>
    <col min="12" max="15" width="9.140625" style="173"/>
    <col min="16" max="16" width="11" style="173" bestFit="1" customWidth="1"/>
    <col min="17" max="255" width="9.140625" style="173"/>
    <col min="256" max="256" width="4.7109375" style="173" customWidth="1"/>
    <col min="257" max="257" width="61" style="173" customWidth="1"/>
    <col min="258" max="258" width="12.5703125" style="173" customWidth="1"/>
    <col min="259" max="259" width="5.7109375" style="173" bestFit="1" customWidth="1"/>
    <col min="260" max="260" width="9.5703125" style="173" bestFit="1" customWidth="1"/>
    <col min="261" max="261" width="5" style="173" bestFit="1" customWidth="1"/>
    <col min="262" max="262" width="18.28515625" style="173" customWidth="1"/>
    <col min="263" max="263" width="22" style="173" customWidth="1"/>
    <col min="264" max="264" width="19.7109375" style="173" customWidth="1"/>
    <col min="265" max="265" width="13.7109375" style="173" bestFit="1" customWidth="1"/>
    <col min="266" max="266" width="13.7109375" style="173" customWidth="1"/>
    <col min="267" max="267" width="11.28515625" style="173" customWidth="1"/>
    <col min="268" max="271" width="9.140625" style="173"/>
    <col min="272" max="272" width="11" style="173" bestFit="1" customWidth="1"/>
    <col min="273" max="511" width="9.140625" style="173"/>
    <col min="512" max="512" width="4.7109375" style="173" customWidth="1"/>
    <col min="513" max="513" width="61" style="173" customWidth="1"/>
    <col min="514" max="514" width="12.5703125" style="173" customWidth="1"/>
    <col min="515" max="515" width="5.7109375" style="173" bestFit="1" customWidth="1"/>
    <col min="516" max="516" width="9.5703125" style="173" bestFit="1" customWidth="1"/>
    <col min="517" max="517" width="5" style="173" bestFit="1" customWidth="1"/>
    <col min="518" max="518" width="18.28515625" style="173" customWidth="1"/>
    <col min="519" max="519" width="22" style="173" customWidth="1"/>
    <col min="520" max="520" width="19.7109375" style="173" customWidth="1"/>
    <col min="521" max="521" width="13.7109375" style="173" bestFit="1" customWidth="1"/>
    <col min="522" max="522" width="13.7109375" style="173" customWidth="1"/>
    <col min="523" max="523" width="11.28515625" style="173" customWidth="1"/>
    <col min="524" max="527" width="9.140625" style="173"/>
    <col min="528" max="528" width="11" style="173" bestFit="1" customWidth="1"/>
    <col min="529" max="767" width="9.140625" style="173"/>
    <col min="768" max="768" width="4.7109375" style="173" customWidth="1"/>
    <col min="769" max="769" width="61" style="173" customWidth="1"/>
    <col min="770" max="770" width="12.5703125" style="173" customWidth="1"/>
    <col min="771" max="771" width="5.7109375" style="173" bestFit="1" customWidth="1"/>
    <col min="772" max="772" width="9.5703125" style="173" bestFit="1" customWidth="1"/>
    <col min="773" max="773" width="5" style="173" bestFit="1" customWidth="1"/>
    <col min="774" max="774" width="18.28515625" style="173" customWidth="1"/>
    <col min="775" max="775" width="22" style="173" customWidth="1"/>
    <col min="776" max="776" width="19.7109375" style="173" customWidth="1"/>
    <col min="777" max="777" width="13.7109375" style="173" bestFit="1" customWidth="1"/>
    <col min="778" max="778" width="13.7109375" style="173" customWidth="1"/>
    <col min="779" max="779" width="11.28515625" style="173" customWidth="1"/>
    <col min="780" max="783" width="9.140625" style="173"/>
    <col min="784" max="784" width="11" style="173" bestFit="1" customWidth="1"/>
    <col min="785" max="1023" width="9.140625" style="173"/>
    <col min="1024" max="1024" width="4.7109375" style="173" customWidth="1"/>
    <col min="1025" max="1025" width="61" style="173" customWidth="1"/>
    <col min="1026" max="1026" width="12.5703125" style="173" customWidth="1"/>
    <col min="1027" max="1027" width="5.7109375" style="173" bestFit="1" customWidth="1"/>
    <col min="1028" max="1028" width="9.5703125" style="173" bestFit="1" customWidth="1"/>
    <col min="1029" max="1029" width="5" style="173" bestFit="1" customWidth="1"/>
    <col min="1030" max="1030" width="18.28515625" style="173" customWidth="1"/>
    <col min="1031" max="1031" width="22" style="173" customWidth="1"/>
    <col min="1032" max="1032" width="19.7109375" style="173" customWidth="1"/>
    <col min="1033" max="1033" width="13.7109375" style="173" bestFit="1" customWidth="1"/>
    <col min="1034" max="1034" width="13.7109375" style="173" customWidth="1"/>
    <col min="1035" max="1035" width="11.28515625" style="173" customWidth="1"/>
    <col min="1036" max="1039" width="9.140625" style="173"/>
    <col min="1040" max="1040" width="11" style="173" bestFit="1" customWidth="1"/>
    <col min="1041" max="1279" width="9.140625" style="173"/>
    <col min="1280" max="1280" width="4.7109375" style="173" customWidth="1"/>
    <col min="1281" max="1281" width="61" style="173" customWidth="1"/>
    <col min="1282" max="1282" width="12.5703125" style="173" customWidth="1"/>
    <col min="1283" max="1283" width="5.7109375" style="173" bestFit="1" customWidth="1"/>
    <col min="1284" max="1284" width="9.5703125" style="173" bestFit="1" customWidth="1"/>
    <col min="1285" max="1285" width="5" style="173" bestFit="1" customWidth="1"/>
    <col min="1286" max="1286" width="18.28515625" style="173" customWidth="1"/>
    <col min="1287" max="1287" width="22" style="173" customWidth="1"/>
    <col min="1288" max="1288" width="19.7109375" style="173" customWidth="1"/>
    <col min="1289" max="1289" width="13.7109375" style="173" bestFit="1" customWidth="1"/>
    <col min="1290" max="1290" width="13.7109375" style="173" customWidth="1"/>
    <col min="1291" max="1291" width="11.28515625" style="173" customWidth="1"/>
    <col min="1292" max="1295" width="9.140625" style="173"/>
    <col min="1296" max="1296" width="11" style="173" bestFit="1" customWidth="1"/>
    <col min="1297" max="1535" width="9.140625" style="173"/>
    <col min="1536" max="1536" width="4.7109375" style="173" customWidth="1"/>
    <col min="1537" max="1537" width="61" style="173" customWidth="1"/>
    <col min="1538" max="1538" width="12.5703125" style="173" customWidth="1"/>
    <col min="1539" max="1539" width="5.7109375" style="173" bestFit="1" customWidth="1"/>
    <col min="1540" max="1540" width="9.5703125" style="173" bestFit="1" customWidth="1"/>
    <col min="1541" max="1541" width="5" style="173" bestFit="1" customWidth="1"/>
    <col min="1542" max="1542" width="18.28515625" style="173" customWidth="1"/>
    <col min="1543" max="1543" width="22" style="173" customWidth="1"/>
    <col min="1544" max="1544" width="19.7109375" style="173" customWidth="1"/>
    <col min="1545" max="1545" width="13.7109375" style="173" bestFit="1" customWidth="1"/>
    <col min="1546" max="1546" width="13.7109375" style="173" customWidth="1"/>
    <col min="1547" max="1547" width="11.28515625" style="173" customWidth="1"/>
    <col min="1548" max="1551" width="9.140625" style="173"/>
    <col min="1552" max="1552" width="11" style="173" bestFit="1" customWidth="1"/>
    <col min="1553" max="1791" width="9.140625" style="173"/>
    <col min="1792" max="1792" width="4.7109375" style="173" customWidth="1"/>
    <col min="1793" max="1793" width="61" style="173" customWidth="1"/>
    <col min="1794" max="1794" width="12.5703125" style="173" customWidth="1"/>
    <col min="1795" max="1795" width="5.7109375" style="173" bestFit="1" customWidth="1"/>
    <col min="1796" max="1796" width="9.5703125" style="173" bestFit="1" customWidth="1"/>
    <col min="1797" max="1797" width="5" style="173" bestFit="1" customWidth="1"/>
    <col min="1798" max="1798" width="18.28515625" style="173" customWidth="1"/>
    <col min="1799" max="1799" width="22" style="173" customWidth="1"/>
    <col min="1800" max="1800" width="19.7109375" style="173" customWidth="1"/>
    <col min="1801" max="1801" width="13.7109375" style="173" bestFit="1" customWidth="1"/>
    <col min="1802" max="1802" width="13.7109375" style="173" customWidth="1"/>
    <col min="1803" max="1803" width="11.28515625" style="173" customWidth="1"/>
    <col min="1804" max="1807" width="9.140625" style="173"/>
    <col min="1808" max="1808" width="11" style="173" bestFit="1" customWidth="1"/>
    <col min="1809" max="2047" width="9.140625" style="173"/>
    <col min="2048" max="2048" width="4.7109375" style="173" customWidth="1"/>
    <col min="2049" max="2049" width="61" style="173" customWidth="1"/>
    <col min="2050" max="2050" width="12.5703125" style="173" customWidth="1"/>
    <col min="2051" max="2051" width="5.7109375" style="173" bestFit="1" customWidth="1"/>
    <col min="2052" max="2052" width="9.5703125" style="173" bestFit="1" customWidth="1"/>
    <col min="2053" max="2053" width="5" style="173" bestFit="1" customWidth="1"/>
    <col min="2054" max="2054" width="18.28515625" style="173" customWidth="1"/>
    <col min="2055" max="2055" width="22" style="173" customWidth="1"/>
    <col min="2056" max="2056" width="19.7109375" style="173" customWidth="1"/>
    <col min="2057" max="2057" width="13.7109375" style="173" bestFit="1" customWidth="1"/>
    <col min="2058" max="2058" width="13.7109375" style="173" customWidth="1"/>
    <col min="2059" max="2059" width="11.28515625" style="173" customWidth="1"/>
    <col min="2060" max="2063" width="9.140625" style="173"/>
    <col min="2064" max="2064" width="11" style="173" bestFit="1" customWidth="1"/>
    <col min="2065" max="2303" width="9.140625" style="173"/>
    <col min="2304" max="2304" width="4.7109375" style="173" customWidth="1"/>
    <col min="2305" max="2305" width="61" style="173" customWidth="1"/>
    <col min="2306" max="2306" width="12.5703125" style="173" customWidth="1"/>
    <col min="2307" max="2307" width="5.7109375" style="173" bestFit="1" customWidth="1"/>
    <col min="2308" max="2308" width="9.5703125" style="173" bestFit="1" customWidth="1"/>
    <col min="2309" max="2309" width="5" style="173" bestFit="1" customWidth="1"/>
    <col min="2310" max="2310" width="18.28515625" style="173" customWidth="1"/>
    <col min="2311" max="2311" width="22" style="173" customWidth="1"/>
    <col min="2312" max="2312" width="19.7109375" style="173" customWidth="1"/>
    <col min="2313" max="2313" width="13.7109375" style="173" bestFit="1" customWidth="1"/>
    <col min="2314" max="2314" width="13.7109375" style="173" customWidth="1"/>
    <col min="2315" max="2315" width="11.28515625" style="173" customWidth="1"/>
    <col min="2316" max="2319" width="9.140625" style="173"/>
    <col min="2320" max="2320" width="11" style="173" bestFit="1" customWidth="1"/>
    <col min="2321" max="2559" width="9.140625" style="173"/>
    <col min="2560" max="2560" width="4.7109375" style="173" customWidth="1"/>
    <col min="2561" max="2561" width="61" style="173" customWidth="1"/>
    <col min="2562" max="2562" width="12.5703125" style="173" customWidth="1"/>
    <col min="2563" max="2563" width="5.7109375" style="173" bestFit="1" customWidth="1"/>
    <col min="2564" max="2564" width="9.5703125" style="173" bestFit="1" customWidth="1"/>
    <col min="2565" max="2565" width="5" style="173" bestFit="1" customWidth="1"/>
    <col min="2566" max="2566" width="18.28515625" style="173" customWidth="1"/>
    <col min="2567" max="2567" width="22" style="173" customWidth="1"/>
    <col min="2568" max="2568" width="19.7109375" style="173" customWidth="1"/>
    <col min="2569" max="2569" width="13.7109375" style="173" bestFit="1" customWidth="1"/>
    <col min="2570" max="2570" width="13.7109375" style="173" customWidth="1"/>
    <col min="2571" max="2571" width="11.28515625" style="173" customWidth="1"/>
    <col min="2572" max="2575" width="9.140625" style="173"/>
    <col min="2576" max="2576" width="11" style="173" bestFit="1" customWidth="1"/>
    <col min="2577" max="2815" width="9.140625" style="173"/>
    <col min="2816" max="2816" width="4.7109375" style="173" customWidth="1"/>
    <col min="2817" max="2817" width="61" style="173" customWidth="1"/>
    <col min="2818" max="2818" width="12.5703125" style="173" customWidth="1"/>
    <col min="2819" max="2819" width="5.7109375" style="173" bestFit="1" customWidth="1"/>
    <col min="2820" max="2820" width="9.5703125" style="173" bestFit="1" customWidth="1"/>
    <col min="2821" max="2821" width="5" style="173" bestFit="1" customWidth="1"/>
    <col min="2822" max="2822" width="18.28515625" style="173" customWidth="1"/>
    <col min="2823" max="2823" width="22" style="173" customWidth="1"/>
    <col min="2824" max="2824" width="19.7109375" style="173" customWidth="1"/>
    <col min="2825" max="2825" width="13.7109375" style="173" bestFit="1" customWidth="1"/>
    <col min="2826" max="2826" width="13.7109375" style="173" customWidth="1"/>
    <col min="2827" max="2827" width="11.28515625" style="173" customWidth="1"/>
    <col min="2828" max="2831" width="9.140625" style="173"/>
    <col min="2832" max="2832" width="11" style="173" bestFit="1" customWidth="1"/>
    <col min="2833" max="3071" width="9.140625" style="173"/>
    <col min="3072" max="3072" width="4.7109375" style="173" customWidth="1"/>
    <col min="3073" max="3073" width="61" style="173" customWidth="1"/>
    <col min="3074" max="3074" width="12.5703125" style="173" customWidth="1"/>
    <col min="3075" max="3075" width="5.7109375" style="173" bestFit="1" customWidth="1"/>
    <col min="3076" max="3076" width="9.5703125" style="173" bestFit="1" customWidth="1"/>
    <col min="3077" max="3077" width="5" style="173" bestFit="1" customWidth="1"/>
    <col min="3078" max="3078" width="18.28515625" style="173" customWidth="1"/>
    <col min="3079" max="3079" width="22" style="173" customWidth="1"/>
    <col min="3080" max="3080" width="19.7109375" style="173" customWidth="1"/>
    <col min="3081" max="3081" width="13.7109375" style="173" bestFit="1" customWidth="1"/>
    <col min="3082" max="3082" width="13.7109375" style="173" customWidth="1"/>
    <col min="3083" max="3083" width="11.28515625" style="173" customWidth="1"/>
    <col min="3084" max="3087" width="9.140625" style="173"/>
    <col min="3088" max="3088" width="11" style="173" bestFit="1" customWidth="1"/>
    <col min="3089" max="3327" width="9.140625" style="173"/>
    <col min="3328" max="3328" width="4.7109375" style="173" customWidth="1"/>
    <col min="3329" max="3329" width="61" style="173" customWidth="1"/>
    <col min="3330" max="3330" width="12.5703125" style="173" customWidth="1"/>
    <col min="3331" max="3331" width="5.7109375" style="173" bestFit="1" customWidth="1"/>
    <col min="3332" max="3332" width="9.5703125" style="173" bestFit="1" customWidth="1"/>
    <col min="3333" max="3333" width="5" style="173" bestFit="1" customWidth="1"/>
    <col min="3334" max="3334" width="18.28515625" style="173" customWidth="1"/>
    <col min="3335" max="3335" width="22" style="173" customWidth="1"/>
    <col min="3336" max="3336" width="19.7109375" style="173" customWidth="1"/>
    <col min="3337" max="3337" width="13.7109375" style="173" bestFit="1" customWidth="1"/>
    <col min="3338" max="3338" width="13.7109375" style="173" customWidth="1"/>
    <col min="3339" max="3339" width="11.28515625" style="173" customWidth="1"/>
    <col min="3340" max="3343" width="9.140625" style="173"/>
    <col min="3344" max="3344" width="11" style="173" bestFit="1" customWidth="1"/>
    <col min="3345" max="3583" width="9.140625" style="173"/>
    <col min="3584" max="3584" width="4.7109375" style="173" customWidth="1"/>
    <col min="3585" max="3585" width="61" style="173" customWidth="1"/>
    <col min="3586" max="3586" width="12.5703125" style="173" customWidth="1"/>
    <col min="3587" max="3587" width="5.7109375" style="173" bestFit="1" customWidth="1"/>
    <col min="3588" max="3588" width="9.5703125" style="173" bestFit="1" customWidth="1"/>
    <col min="3589" max="3589" width="5" style="173" bestFit="1" customWidth="1"/>
    <col min="3590" max="3590" width="18.28515625" style="173" customWidth="1"/>
    <col min="3591" max="3591" width="22" style="173" customWidth="1"/>
    <col min="3592" max="3592" width="19.7109375" style="173" customWidth="1"/>
    <col min="3593" max="3593" width="13.7109375" style="173" bestFit="1" customWidth="1"/>
    <col min="3594" max="3594" width="13.7109375" style="173" customWidth="1"/>
    <col min="3595" max="3595" width="11.28515625" style="173" customWidth="1"/>
    <col min="3596" max="3599" width="9.140625" style="173"/>
    <col min="3600" max="3600" width="11" style="173" bestFit="1" customWidth="1"/>
    <col min="3601" max="3839" width="9.140625" style="173"/>
    <col min="3840" max="3840" width="4.7109375" style="173" customWidth="1"/>
    <col min="3841" max="3841" width="61" style="173" customWidth="1"/>
    <col min="3842" max="3842" width="12.5703125" style="173" customWidth="1"/>
    <col min="3843" max="3843" width="5.7109375" style="173" bestFit="1" customWidth="1"/>
    <col min="3844" max="3844" width="9.5703125" style="173" bestFit="1" customWidth="1"/>
    <col min="3845" max="3845" width="5" style="173" bestFit="1" customWidth="1"/>
    <col min="3846" max="3846" width="18.28515625" style="173" customWidth="1"/>
    <col min="3847" max="3847" width="22" style="173" customWidth="1"/>
    <col min="3848" max="3848" width="19.7109375" style="173" customWidth="1"/>
    <col min="3849" max="3849" width="13.7109375" style="173" bestFit="1" customWidth="1"/>
    <col min="3850" max="3850" width="13.7109375" style="173" customWidth="1"/>
    <col min="3851" max="3851" width="11.28515625" style="173" customWidth="1"/>
    <col min="3852" max="3855" width="9.140625" style="173"/>
    <col min="3856" max="3856" width="11" style="173" bestFit="1" customWidth="1"/>
    <col min="3857" max="4095" width="9.140625" style="173"/>
    <col min="4096" max="4096" width="4.7109375" style="173" customWidth="1"/>
    <col min="4097" max="4097" width="61" style="173" customWidth="1"/>
    <col min="4098" max="4098" width="12.5703125" style="173" customWidth="1"/>
    <col min="4099" max="4099" width="5.7109375" style="173" bestFit="1" customWidth="1"/>
    <col min="4100" max="4100" width="9.5703125" style="173" bestFit="1" customWidth="1"/>
    <col min="4101" max="4101" width="5" style="173" bestFit="1" customWidth="1"/>
    <col min="4102" max="4102" width="18.28515625" style="173" customWidth="1"/>
    <col min="4103" max="4103" width="22" style="173" customWidth="1"/>
    <col min="4104" max="4104" width="19.7109375" style="173" customWidth="1"/>
    <col min="4105" max="4105" width="13.7109375" style="173" bestFit="1" customWidth="1"/>
    <col min="4106" max="4106" width="13.7109375" style="173" customWidth="1"/>
    <col min="4107" max="4107" width="11.28515625" style="173" customWidth="1"/>
    <col min="4108" max="4111" width="9.140625" style="173"/>
    <col min="4112" max="4112" width="11" style="173" bestFit="1" customWidth="1"/>
    <col min="4113" max="4351" width="9.140625" style="173"/>
    <col min="4352" max="4352" width="4.7109375" style="173" customWidth="1"/>
    <col min="4353" max="4353" width="61" style="173" customWidth="1"/>
    <col min="4354" max="4354" width="12.5703125" style="173" customWidth="1"/>
    <col min="4355" max="4355" width="5.7109375" style="173" bestFit="1" customWidth="1"/>
    <col min="4356" max="4356" width="9.5703125" style="173" bestFit="1" customWidth="1"/>
    <col min="4357" max="4357" width="5" style="173" bestFit="1" customWidth="1"/>
    <col min="4358" max="4358" width="18.28515625" style="173" customWidth="1"/>
    <col min="4359" max="4359" width="22" style="173" customWidth="1"/>
    <col min="4360" max="4360" width="19.7109375" style="173" customWidth="1"/>
    <col min="4361" max="4361" width="13.7109375" style="173" bestFit="1" customWidth="1"/>
    <col min="4362" max="4362" width="13.7109375" style="173" customWidth="1"/>
    <col min="4363" max="4363" width="11.28515625" style="173" customWidth="1"/>
    <col min="4364" max="4367" width="9.140625" style="173"/>
    <col min="4368" max="4368" width="11" style="173" bestFit="1" customWidth="1"/>
    <col min="4369" max="4607" width="9.140625" style="173"/>
    <col min="4608" max="4608" width="4.7109375" style="173" customWidth="1"/>
    <col min="4609" max="4609" width="61" style="173" customWidth="1"/>
    <col min="4610" max="4610" width="12.5703125" style="173" customWidth="1"/>
    <col min="4611" max="4611" width="5.7109375" style="173" bestFit="1" customWidth="1"/>
    <col min="4612" max="4612" width="9.5703125" style="173" bestFit="1" customWidth="1"/>
    <col min="4613" max="4613" width="5" style="173" bestFit="1" customWidth="1"/>
    <col min="4614" max="4614" width="18.28515625" style="173" customWidth="1"/>
    <col min="4615" max="4615" width="22" style="173" customWidth="1"/>
    <col min="4616" max="4616" width="19.7109375" style="173" customWidth="1"/>
    <col min="4617" max="4617" width="13.7109375" style="173" bestFit="1" customWidth="1"/>
    <col min="4618" max="4618" width="13.7109375" style="173" customWidth="1"/>
    <col min="4619" max="4619" width="11.28515625" style="173" customWidth="1"/>
    <col min="4620" max="4623" width="9.140625" style="173"/>
    <col min="4624" max="4624" width="11" style="173" bestFit="1" customWidth="1"/>
    <col min="4625" max="4863" width="9.140625" style="173"/>
    <col min="4864" max="4864" width="4.7109375" style="173" customWidth="1"/>
    <col min="4865" max="4865" width="61" style="173" customWidth="1"/>
    <col min="4866" max="4866" width="12.5703125" style="173" customWidth="1"/>
    <col min="4867" max="4867" width="5.7109375" style="173" bestFit="1" customWidth="1"/>
    <col min="4868" max="4868" width="9.5703125" style="173" bestFit="1" customWidth="1"/>
    <col min="4869" max="4869" width="5" style="173" bestFit="1" customWidth="1"/>
    <col min="4870" max="4870" width="18.28515625" style="173" customWidth="1"/>
    <col min="4871" max="4871" width="22" style="173" customWidth="1"/>
    <col min="4872" max="4872" width="19.7109375" style="173" customWidth="1"/>
    <col min="4873" max="4873" width="13.7109375" style="173" bestFit="1" customWidth="1"/>
    <col min="4874" max="4874" width="13.7109375" style="173" customWidth="1"/>
    <col min="4875" max="4875" width="11.28515625" style="173" customWidth="1"/>
    <col min="4876" max="4879" width="9.140625" style="173"/>
    <col min="4880" max="4880" width="11" style="173" bestFit="1" customWidth="1"/>
    <col min="4881" max="5119" width="9.140625" style="173"/>
    <col min="5120" max="5120" width="4.7109375" style="173" customWidth="1"/>
    <col min="5121" max="5121" width="61" style="173" customWidth="1"/>
    <col min="5122" max="5122" width="12.5703125" style="173" customWidth="1"/>
    <col min="5123" max="5123" width="5.7109375" style="173" bestFit="1" customWidth="1"/>
    <col min="5124" max="5124" width="9.5703125" style="173" bestFit="1" customWidth="1"/>
    <col min="5125" max="5125" width="5" style="173" bestFit="1" customWidth="1"/>
    <col min="5126" max="5126" width="18.28515625" style="173" customWidth="1"/>
    <col min="5127" max="5127" width="22" style="173" customWidth="1"/>
    <col min="5128" max="5128" width="19.7109375" style="173" customWidth="1"/>
    <col min="5129" max="5129" width="13.7109375" style="173" bestFit="1" customWidth="1"/>
    <col min="5130" max="5130" width="13.7109375" style="173" customWidth="1"/>
    <col min="5131" max="5131" width="11.28515625" style="173" customWidth="1"/>
    <col min="5132" max="5135" width="9.140625" style="173"/>
    <col min="5136" max="5136" width="11" style="173" bestFit="1" customWidth="1"/>
    <col min="5137" max="5375" width="9.140625" style="173"/>
    <col min="5376" max="5376" width="4.7109375" style="173" customWidth="1"/>
    <col min="5377" max="5377" width="61" style="173" customWidth="1"/>
    <col min="5378" max="5378" width="12.5703125" style="173" customWidth="1"/>
    <col min="5379" max="5379" width="5.7109375" style="173" bestFit="1" customWidth="1"/>
    <col min="5380" max="5380" width="9.5703125" style="173" bestFit="1" customWidth="1"/>
    <col min="5381" max="5381" width="5" style="173" bestFit="1" customWidth="1"/>
    <col min="5382" max="5382" width="18.28515625" style="173" customWidth="1"/>
    <col min="5383" max="5383" width="22" style="173" customWidth="1"/>
    <col min="5384" max="5384" width="19.7109375" style="173" customWidth="1"/>
    <col min="5385" max="5385" width="13.7109375" style="173" bestFit="1" customWidth="1"/>
    <col min="5386" max="5386" width="13.7109375" style="173" customWidth="1"/>
    <col min="5387" max="5387" width="11.28515625" style="173" customWidth="1"/>
    <col min="5388" max="5391" width="9.140625" style="173"/>
    <col min="5392" max="5392" width="11" style="173" bestFit="1" customWidth="1"/>
    <col min="5393" max="5631" width="9.140625" style="173"/>
    <col min="5632" max="5632" width="4.7109375" style="173" customWidth="1"/>
    <col min="5633" max="5633" width="61" style="173" customWidth="1"/>
    <col min="5634" max="5634" width="12.5703125" style="173" customWidth="1"/>
    <col min="5635" max="5635" width="5.7109375" style="173" bestFit="1" customWidth="1"/>
    <col min="5636" max="5636" width="9.5703125" style="173" bestFit="1" customWidth="1"/>
    <col min="5637" max="5637" width="5" style="173" bestFit="1" customWidth="1"/>
    <col min="5638" max="5638" width="18.28515625" style="173" customWidth="1"/>
    <col min="5639" max="5639" width="22" style="173" customWidth="1"/>
    <col min="5640" max="5640" width="19.7109375" style="173" customWidth="1"/>
    <col min="5641" max="5641" width="13.7109375" style="173" bestFit="1" customWidth="1"/>
    <col min="5642" max="5642" width="13.7109375" style="173" customWidth="1"/>
    <col min="5643" max="5643" width="11.28515625" style="173" customWidth="1"/>
    <col min="5644" max="5647" width="9.140625" style="173"/>
    <col min="5648" max="5648" width="11" style="173" bestFit="1" customWidth="1"/>
    <col min="5649" max="5887" width="9.140625" style="173"/>
    <col min="5888" max="5888" width="4.7109375" style="173" customWidth="1"/>
    <col min="5889" max="5889" width="61" style="173" customWidth="1"/>
    <col min="5890" max="5890" width="12.5703125" style="173" customWidth="1"/>
    <col min="5891" max="5891" width="5.7109375" style="173" bestFit="1" customWidth="1"/>
    <col min="5892" max="5892" width="9.5703125" style="173" bestFit="1" customWidth="1"/>
    <col min="5893" max="5893" width="5" style="173" bestFit="1" customWidth="1"/>
    <col min="5894" max="5894" width="18.28515625" style="173" customWidth="1"/>
    <col min="5895" max="5895" width="22" style="173" customWidth="1"/>
    <col min="5896" max="5896" width="19.7109375" style="173" customWidth="1"/>
    <col min="5897" max="5897" width="13.7109375" style="173" bestFit="1" customWidth="1"/>
    <col min="5898" max="5898" width="13.7109375" style="173" customWidth="1"/>
    <col min="5899" max="5899" width="11.28515625" style="173" customWidth="1"/>
    <col min="5900" max="5903" width="9.140625" style="173"/>
    <col min="5904" max="5904" width="11" style="173" bestFit="1" customWidth="1"/>
    <col min="5905" max="6143" width="9.140625" style="173"/>
    <col min="6144" max="6144" width="4.7109375" style="173" customWidth="1"/>
    <col min="6145" max="6145" width="61" style="173" customWidth="1"/>
    <col min="6146" max="6146" width="12.5703125" style="173" customWidth="1"/>
    <col min="6147" max="6147" width="5.7109375" style="173" bestFit="1" customWidth="1"/>
    <col min="6148" max="6148" width="9.5703125" style="173" bestFit="1" customWidth="1"/>
    <col min="6149" max="6149" width="5" style="173" bestFit="1" customWidth="1"/>
    <col min="6150" max="6150" width="18.28515625" style="173" customWidth="1"/>
    <col min="6151" max="6151" width="22" style="173" customWidth="1"/>
    <col min="6152" max="6152" width="19.7109375" style="173" customWidth="1"/>
    <col min="6153" max="6153" width="13.7109375" style="173" bestFit="1" customWidth="1"/>
    <col min="6154" max="6154" width="13.7109375" style="173" customWidth="1"/>
    <col min="6155" max="6155" width="11.28515625" style="173" customWidth="1"/>
    <col min="6156" max="6159" width="9.140625" style="173"/>
    <col min="6160" max="6160" width="11" style="173" bestFit="1" customWidth="1"/>
    <col min="6161" max="6399" width="9.140625" style="173"/>
    <col min="6400" max="6400" width="4.7109375" style="173" customWidth="1"/>
    <col min="6401" max="6401" width="61" style="173" customWidth="1"/>
    <col min="6402" max="6402" width="12.5703125" style="173" customWidth="1"/>
    <col min="6403" max="6403" width="5.7109375" style="173" bestFit="1" customWidth="1"/>
    <col min="6404" max="6404" width="9.5703125" style="173" bestFit="1" customWidth="1"/>
    <col min="6405" max="6405" width="5" style="173" bestFit="1" customWidth="1"/>
    <col min="6406" max="6406" width="18.28515625" style="173" customWidth="1"/>
    <col min="6407" max="6407" width="22" style="173" customWidth="1"/>
    <col min="6408" max="6408" width="19.7109375" style="173" customWidth="1"/>
    <col min="6409" max="6409" width="13.7109375" style="173" bestFit="1" customWidth="1"/>
    <col min="6410" max="6410" width="13.7109375" style="173" customWidth="1"/>
    <col min="6411" max="6411" width="11.28515625" style="173" customWidth="1"/>
    <col min="6412" max="6415" width="9.140625" style="173"/>
    <col min="6416" max="6416" width="11" style="173" bestFit="1" customWidth="1"/>
    <col min="6417" max="6655" width="9.140625" style="173"/>
    <col min="6656" max="6656" width="4.7109375" style="173" customWidth="1"/>
    <col min="6657" max="6657" width="61" style="173" customWidth="1"/>
    <col min="6658" max="6658" width="12.5703125" style="173" customWidth="1"/>
    <col min="6659" max="6659" width="5.7109375" style="173" bestFit="1" customWidth="1"/>
    <col min="6660" max="6660" width="9.5703125" style="173" bestFit="1" customWidth="1"/>
    <col min="6661" max="6661" width="5" style="173" bestFit="1" customWidth="1"/>
    <col min="6662" max="6662" width="18.28515625" style="173" customWidth="1"/>
    <col min="6663" max="6663" width="22" style="173" customWidth="1"/>
    <col min="6664" max="6664" width="19.7109375" style="173" customWidth="1"/>
    <col min="6665" max="6665" width="13.7109375" style="173" bestFit="1" customWidth="1"/>
    <col min="6666" max="6666" width="13.7109375" style="173" customWidth="1"/>
    <col min="6667" max="6667" width="11.28515625" style="173" customWidth="1"/>
    <col min="6668" max="6671" width="9.140625" style="173"/>
    <col min="6672" max="6672" width="11" style="173" bestFit="1" customWidth="1"/>
    <col min="6673" max="6911" width="9.140625" style="173"/>
    <col min="6912" max="6912" width="4.7109375" style="173" customWidth="1"/>
    <col min="6913" max="6913" width="61" style="173" customWidth="1"/>
    <col min="6914" max="6914" width="12.5703125" style="173" customWidth="1"/>
    <col min="6915" max="6915" width="5.7109375" style="173" bestFit="1" customWidth="1"/>
    <col min="6916" max="6916" width="9.5703125" style="173" bestFit="1" customWidth="1"/>
    <col min="6917" max="6917" width="5" style="173" bestFit="1" customWidth="1"/>
    <col min="6918" max="6918" width="18.28515625" style="173" customWidth="1"/>
    <col min="6919" max="6919" width="22" style="173" customWidth="1"/>
    <col min="6920" max="6920" width="19.7109375" style="173" customWidth="1"/>
    <col min="6921" max="6921" width="13.7109375" style="173" bestFit="1" customWidth="1"/>
    <col min="6922" max="6922" width="13.7109375" style="173" customWidth="1"/>
    <col min="6923" max="6923" width="11.28515625" style="173" customWidth="1"/>
    <col min="6924" max="6927" width="9.140625" style="173"/>
    <col min="6928" max="6928" width="11" style="173" bestFit="1" customWidth="1"/>
    <col min="6929" max="7167" width="9.140625" style="173"/>
    <col min="7168" max="7168" width="4.7109375" style="173" customWidth="1"/>
    <col min="7169" max="7169" width="61" style="173" customWidth="1"/>
    <col min="7170" max="7170" width="12.5703125" style="173" customWidth="1"/>
    <col min="7171" max="7171" width="5.7109375" style="173" bestFit="1" customWidth="1"/>
    <col min="7172" max="7172" width="9.5703125" style="173" bestFit="1" customWidth="1"/>
    <col min="7173" max="7173" width="5" style="173" bestFit="1" customWidth="1"/>
    <col min="7174" max="7174" width="18.28515625" style="173" customWidth="1"/>
    <col min="7175" max="7175" width="22" style="173" customWidth="1"/>
    <col min="7176" max="7176" width="19.7109375" style="173" customWidth="1"/>
    <col min="7177" max="7177" width="13.7109375" style="173" bestFit="1" customWidth="1"/>
    <col min="7178" max="7178" width="13.7109375" style="173" customWidth="1"/>
    <col min="7179" max="7179" width="11.28515625" style="173" customWidth="1"/>
    <col min="7180" max="7183" width="9.140625" style="173"/>
    <col min="7184" max="7184" width="11" style="173" bestFit="1" customWidth="1"/>
    <col min="7185" max="7423" width="9.140625" style="173"/>
    <col min="7424" max="7424" width="4.7109375" style="173" customWidth="1"/>
    <col min="7425" max="7425" width="61" style="173" customWidth="1"/>
    <col min="7426" max="7426" width="12.5703125" style="173" customWidth="1"/>
    <col min="7427" max="7427" width="5.7109375" style="173" bestFit="1" customWidth="1"/>
    <col min="7428" max="7428" width="9.5703125" style="173" bestFit="1" customWidth="1"/>
    <col min="7429" max="7429" width="5" style="173" bestFit="1" customWidth="1"/>
    <col min="7430" max="7430" width="18.28515625" style="173" customWidth="1"/>
    <col min="7431" max="7431" width="22" style="173" customWidth="1"/>
    <col min="7432" max="7432" width="19.7109375" style="173" customWidth="1"/>
    <col min="7433" max="7433" width="13.7109375" style="173" bestFit="1" customWidth="1"/>
    <col min="7434" max="7434" width="13.7109375" style="173" customWidth="1"/>
    <col min="7435" max="7435" width="11.28515625" style="173" customWidth="1"/>
    <col min="7436" max="7439" width="9.140625" style="173"/>
    <col min="7440" max="7440" width="11" style="173" bestFit="1" customWidth="1"/>
    <col min="7441" max="7679" width="9.140625" style="173"/>
    <col min="7680" max="7680" width="4.7109375" style="173" customWidth="1"/>
    <col min="7681" max="7681" width="61" style="173" customWidth="1"/>
    <col min="7682" max="7682" width="12.5703125" style="173" customWidth="1"/>
    <col min="7683" max="7683" width="5.7109375" style="173" bestFit="1" customWidth="1"/>
    <col min="7684" max="7684" width="9.5703125" style="173" bestFit="1" customWidth="1"/>
    <col min="7685" max="7685" width="5" style="173" bestFit="1" customWidth="1"/>
    <col min="7686" max="7686" width="18.28515625" style="173" customWidth="1"/>
    <col min="7687" max="7687" width="22" style="173" customWidth="1"/>
    <col min="7688" max="7688" width="19.7109375" style="173" customWidth="1"/>
    <col min="7689" max="7689" width="13.7109375" style="173" bestFit="1" customWidth="1"/>
    <col min="7690" max="7690" width="13.7109375" style="173" customWidth="1"/>
    <col min="7691" max="7691" width="11.28515625" style="173" customWidth="1"/>
    <col min="7692" max="7695" width="9.140625" style="173"/>
    <col min="7696" max="7696" width="11" style="173" bestFit="1" customWidth="1"/>
    <col min="7697" max="7935" width="9.140625" style="173"/>
    <col min="7936" max="7936" width="4.7109375" style="173" customWidth="1"/>
    <col min="7937" max="7937" width="61" style="173" customWidth="1"/>
    <col min="7938" max="7938" width="12.5703125" style="173" customWidth="1"/>
    <col min="7939" max="7939" width="5.7109375" style="173" bestFit="1" customWidth="1"/>
    <col min="7940" max="7940" width="9.5703125" style="173" bestFit="1" customWidth="1"/>
    <col min="7941" max="7941" width="5" style="173" bestFit="1" customWidth="1"/>
    <col min="7942" max="7942" width="18.28515625" style="173" customWidth="1"/>
    <col min="7943" max="7943" width="22" style="173" customWidth="1"/>
    <col min="7944" max="7944" width="19.7109375" style="173" customWidth="1"/>
    <col min="7945" max="7945" width="13.7109375" style="173" bestFit="1" customWidth="1"/>
    <col min="7946" max="7946" width="13.7109375" style="173" customWidth="1"/>
    <col min="7947" max="7947" width="11.28515625" style="173" customWidth="1"/>
    <col min="7948" max="7951" width="9.140625" style="173"/>
    <col min="7952" max="7952" width="11" style="173" bestFit="1" customWidth="1"/>
    <col min="7953" max="8191" width="9.140625" style="173"/>
    <col min="8192" max="8192" width="4.7109375" style="173" customWidth="1"/>
    <col min="8193" max="8193" width="61" style="173" customWidth="1"/>
    <col min="8194" max="8194" width="12.5703125" style="173" customWidth="1"/>
    <col min="8195" max="8195" width="5.7109375" style="173" bestFit="1" customWidth="1"/>
    <col min="8196" max="8196" width="9.5703125" style="173" bestFit="1" customWidth="1"/>
    <col min="8197" max="8197" width="5" style="173" bestFit="1" customWidth="1"/>
    <col min="8198" max="8198" width="18.28515625" style="173" customWidth="1"/>
    <col min="8199" max="8199" width="22" style="173" customWidth="1"/>
    <col min="8200" max="8200" width="19.7109375" style="173" customWidth="1"/>
    <col min="8201" max="8201" width="13.7109375" style="173" bestFit="1" customWidth="1"/>
    <col min="8202" max="8202" width="13.7109375" style="173" customWidth="1"/>
    <col min="8203" max="8203" width="11.28515625" style="173" customWidth="1"/>
    <col min="8204" max="8207" width="9.140625" style="173"/>
    <col min="8208" max="8208" width="11" style="173" bestFit="1" customWidth="1"/>
    <col min="8209" max="8447" width="9.140625" style="173"/>
    <col min="8448" max="8448" width="4.7109375" style="173" customWidth="1"/>
    <col min="8449" max="8449" width="61" style="173" customWidth="1"/>
    <col min="8450" max="8450" width="12.5703125" style="173" customWidth="1"/>
    <col min="8451" max="8451" width="5.7109375" style="173" bestFit="1" customWidth="1"/>
    <col min="8452" max="8452" width="9.5703125" style="173" bestFit="1" customWidth="1"/>
    <col min="8453" max="8453" width="5" style="173" bestFit="1" customWidth="1"/>
    <col min="8454" max="8454" width="18.28515625" style="173" customWidth="1"/>
    <col min="8455" max="8455" width="22" style="173" customWidth="1"/>
    <col min="8456" max="8456" width="19.7109375" style="173" customWidth="1"/>
    <col min="8457" max="8457" width="13.7109375" style="173" bestFit="1" customWidth="1"/>
    <col min="8458" max="8458" width="13.7109375" style="173" customWidth="1"/>
    <col min="8459" max="8459" width="11.28515625" style="173" customWidth="1"/>
    <col min="8460" max="8463" width="9.140625" style="173"/>
    <col min="8464" max="8464" width="11" style="173" bestFit="1" customWidth="1"/>
    <col min="8465" max="8703" width="9.140625" style="173"/>
    <col min="8704" max="8704" width="4.7109375" style="173" customWidth="1"/>
    <col min="8705" max="8705" width="61" style="173" customWidth="1"/>
    <col min="8706" max="8706" width="12.5703125" style="173" customWidth="1"/>
    <col min="8707" max="8707" width="5.7109375" style="173" bestFit="1" customWidth="1"/>
    <col min="8708" max="8708" width="9.5703125" style="173" bestFit="1" customWidth="1"/>
    <col min="8709" max="8709" width="5" style="173" bestFit="1" customWidth="1"/>
    <col min="8710" max="8710" width="18.28515625" style="173" customWidth="1"/>
    <col min="8711" max="8711" width="22" style="173" customWidth="1"/>
    <col min="8712" max="8712" width="19.7109375" style="173" customWidth="1"/>
    <col min="8713" max="8713" width="13.7109375" style="173" bestFit="1" customWidth="1"/>
    <col min="8714" max="8714" width="13.7109375" style="173" customWidth="1"/>
    <col min="8715" max="8715" width="11.28515625" style="173" customWidth="1"/>
    <col min="8716" max="8719" width="9.140625" style="173"/>
    <col min="8720" max="8720" width="11" style="173" bestFit="1" customWidth="1"/>
    <col min="8721" max="8959" width="9.140625" style="173"/>
    <col min="8960" max="8960" width="4.7109375" style="173" customWidth="1"/>
    <col min="8961" max="8961" width="61" style="173" customWidth="1"/>
    <col min="8962" max="8962" width="12.5703125" style="173" customWidth="1"/>
    <col min="8963" max="8963" width="5.7109375" style="173" bestFit="1" customWidth="1"/>
    <col min="8964" max="8964" width="9.5703125" style="173" bestFit="1" customWidth="1"/>
    <col min="8965" max="8965" width="5" style="173" bestFit="1" customWidth="1"/>
    <col min="8966" max="8966" width="18.28515625" style="173" customWidth="1"/>
    <col min="8967" max="8967" width="22" style="173" customWidth="1"/>
    <col min="8968" max="8968" width="19.7109375" style="173" customWidth="1"/>
    <col min="8969" max="8969" width="13.7109375" style="173" bestFit="1" customWidth="1"/>
    <col min="8970" max="8970" width="13.7109375" style="173" customWidth="1"/>
    <col min="8971" max="8971" width="11.28515625" style="173" customWidth="1"/>
    <col min="8972" max="8975" width="9.140625" style="173"/>
    <col min="8976" max="8976" width="11" style="173" bestFit="1" customWidth="1"/>
    <col min="8977" max="9215" width="9.140625" style="173"/>
    <col min="9216" max="9216" width="4.7109375" style="173" customWidth="1"/>
    <col min="9217" max="9217" width="61" style="173" customWidth="1"/>
    <col min="9218" max="9218" width="12.5703125" style="173" customWidth="1"/>
    <col min="9219" max="9219" width="5.7109375" style="173" bestFit="1" customWidth="1"/>
    <col min="9220" max="9220" width="9.5703125" style="173" bestFit="1" customWidth="1"/>
    <col min="9221" max="9221" width="5" style="173" bestFit="1" customWidth="1"/>
    <col min="9222" max="9222" width="18.28515625" style="173" customWidth="1"/>
    <col min="9223" max="9223" width="22" style="173" customWidth="1"/>
    <col min="9224" max="9224" width="19.7109375" style="173" customWidth="1"/>
    <col min="9225" max="9225" width="13.7109375" style="173" bestFit="1" customWidth="1"/>
    <col min="9226" max="9226" width="13.7109375" style="173" customWidth="1"/>
    <col min="9227" max="9227" width="11.28515625" style="173" customWidth="1"/>
    <col min="9228" max="9231" width="9.140625" style="173"/>
    <col min="9232" max="9232" width="11" style="173" bestFit="1" customWidth="1"/>
    <col min="9233" max="9471" width="9.140625" style="173"/>
    <col min="9472" max="9472" width="4.7109375" style="173" customWidth="1"/>
    <col min="9473" max="9473" width="61" style="173" customWidth="1"/>
    <col min="9474" max="9474" width="12.5703125" style="173" customWidth="1"/>
    <col min="9475" max="9475" width="5.7109375" style="173" bestFit="1" customWidth="1"/>
    <col min="9476" max="9476" width="9.5703125" style="173" bestFit="1" customWidth="1"/>
    <col min="9477" max="9477" width="5" style="173" bestFit="1" customWidth="1"/>
    <col min="9478" max="9478" width="18.28515625" style="173" customWidth="1"/>
    <col min="9479" max="9479" width="22" style="173" customWidth="1"/>
    <col min="9480" max="9480" width="19.7109375" style="173" customWidth="1"/>
    <col min="9481" max="9481" width="13.7109375" style="173" bestFit="1" customWidth="1"/>
    <col min="9482" max="9482" width="13.7109375" style="173" customWidth="1"/>
    <col min="9483" max="9483" width="11.28515625" style="173" customWidth="1"/>
    <col min="9484" max="9487" width="9.140625" style="173"/>
    <col min="9488" max="9488" width="11" style="173" bestFit="1" customWidth="1"/>
    <col min="9489" max="9727" width="9.140625" style="173"/>
    <col min="9728" max="9728" width="4.7109375" style="173" customWidth="1"/>
    <col min="9729" max="9729" width="61" style="173" customWidth="1"/>
    <col min="9730" max="9730" width="12.5703125" style="173" customWidth="1"/>
    <col min="9731" max="9731" width="5.7109375" style="173" bestFit="1" customWidth="1"/>
    <col min="9732" max="9732" width="9.5703125" style="173" bestFit="1" customWidth="1"/>
    <col min="9733" max="9733" width="5" style="173" bestFit="1" customWidth="1"/>
    <col min="9734" max="9734" width="18.28515625" style="173" customWidth="1"/>
    <col min="9735" max="9735" width="22" style="173" customWidth="1"/>
    <col min="9736" max="9736" width="19.7109375" style="173" customWidth="1"/>
    <col min="9737" max="9737" width="13.7109375" style="173" bestFit="1" customWidth="1"/>
    <col min="9738" max="9738" width="13.7109375" style="173" customWidth="1"/>
    <col min="9739" max="9739" width="11.28515625" style="173" customWidth="1"/>
    <col min="9740" max="9743" width="9.140625" style="173"/>
    <col min="9744" max="9744" width="11" style="173" bestFit="1" customWidth="1"/>
    <col min="9745" max="9983" width="9.140625" style="173"/>
    <col min="9984" max="9984" width="4.7109375" style="173" customWidth="1"/>
    <col min="9985" max="9985" width="61" style="173" customWidth="1"/>
    <col min="9986" max="9986" width="12.5703125" style="173" customWidth="1"/>
    <col min="9987" max="9987" width="5.7109375" style="173" bestFit="1" customWidth="1"/>
    <col min="9988" max="9988" width="9.5703125" style="173" bestFit="1" customWidth="1"/>
    <col min="9989" max="9989" width="5" style="173" bestFit="1" customWidth="1"/>
    <col min="9990" max="9990" width="18.28515625" style="173" customWidth="1"/>
    <col min="9991" max="9991" width="22" style="173" customWidth="1"/>
    <col min="9992" max="9992" width="19.7109375" style="173" customWidth="1"/>
    <col min="9993" max="9993" width="13.7109375" style="173" bestFit="1" customWidth="1"/>
    <col min="9994" max="9994" width="13.7109375" style="173" customWidth="1"/>
    <col min="9995" max="9995" width="11.28515625" style="173" customWidth="1"/>
    <col min="9996" max="9999" width="9.140625" style="173"/>
    <col min="10000" max="10000" width="11" style="173" bestFit="1" customWidth="1"/>
    <col min="10001" max="10239" width="9.140625" style="173"/>
    <col min="10240" max="10240" width="4.7109375" style="173" customWidth="1"/>
    <col min="10241" max="10241" width="61" style="173" customWidth="1"/>
    <col min="10242" max="10242" width="12.5703125" style="173" customWidth="1"/>
    <col min="10243" max="10243" width="5.7109375" style="173" bestFit="1" customWidth="1"/>
    <col min="10244" max="10244" width="9.5703125" style="173" bestFit="1" customWidth="1"/>
    <col min="10245" max="10245" width="5" style="173" bestFit="1" customWidth="1"/>
    <col min="10246" max="10246" width="18.28515625" style="173" customWidth="1"/>
    <col min="10247" max="10247" width="22" style="173" customWidth="1"/>
    <col min="10248" max="10248" width="19.7109375" style="173" customWidth="1"/>
    <col min="10249" max="10249" width="13.7109375" style="173" bestFit="1" customWidth="1"/>
    <col min="10250" max="10250" width="13.7109375" style="173" customWidth="1"/>
    <col min="10251" max="10251" width="11.28515625" style="173" customWidth="1"/>
    <col min="10252" max="10255" width="9.140625" style="173"/>
    <col min="10256" max="10256" width="11" style="173" bestFit="1" customWidth="1"/>
    <col min="10257" max="10495" width="9.140625" style="173"/>
    <col min="10496" max="10496" width="4.7109375" style="173" customWidth="1"/>
    <col min="10497" max="10497" width="61" style="173" customWidth="1"/>
    <col min="10498" max="10498" width="12.5703125" style="173" customWidth="1"/>
    <col min="10499" max="10499" width="5.7109375" style="173" bestFit="1" customWidth="1"/>
    <col min="10500" max="10500" width="9.5703125" style="173" bestFit="1" customWidth="1"/>
    <col min="10501" max="10501" width="5" style="173" bestFit="1" customWidth="1"/>
    <col min="10502" max="10502" width="18.28515625" style="173" customWidth="1"/>
    <col min="10503" max="10503" width="22" style="173" customWidth="1"/>
    <col min="10504" max="10504" width="19.7109375" style="173" customWidth="1"/>
    <col min="10505" max="10505" width="13.7109375" style="173" bestFit="1" customWidth="1"/>
    <col min="10506" max="10506" width="13.7109375" style="173" customWidth="1"/>
    <col min="10507" max="10507" width="11.28515625" style="173" customWidth="1"/>
    <col min="10508" max="10511" width="9.140625" style="173"/>
    <col min="10512" max="10512" width="11" style="173" bestFit="1" customWidth="1"/>
    <col min="10513" max="10751" width="9.140625" style="173"/>
    <col min="10752" max="10752" width="4.7109375" style="173" customWidth="1"/>
    <col min="10753" max="10753" width="61" style="173" customWidth="1"/>
    <col min="10754" max="10754" width="12.5703125" style="173" customWidth="1"/>
    <col min="10755" max="10755" width="5.7109375" style="173" bestFit="1" customWidth="1"/>
    <col min="10756" max="10756" width="9.5703125" style="173" bestFit="1" customWidth="1"/>
    <col min="10757" max="10757" width="5" style="173" bestFit="1" customWidth="1"/>
    <col min="10758" max="10758" width="18.28515625" style="173" customWidth="1"/>
    <col min="10759" max="10759" width="22" style="173" customWidth="1"/>
    <col min="10760" max="10760" width="19.7109375" style="173" customWidth="1"/>
    <col min="10761" max="10761" width="13.7109375" style="173" bestFit="1" customWidth="1"/>
    <col min="10762" max="10762" width="13.7109375" style="173" customWidth="1"/>
    <col min="10763" max="10763" width="11.28515625" style="173" customWidth="1"/>
    <col min="10764" max="10767" width="9.140625" style="173"/>
    <col min="10768" max="10768" width="11" style="173" bestFit="1" customWidth="1"/>
    <col min="10769" max="11007" width="9.140625" style="173"/>
    <col min="11008" max="11008" width="4.7109375" style="173" customWidth="1"/>
    <col min="11009" max="11009" width="61" style="173" customWidth="1"/>
    <col min="11010" max="11010" width="12.5703125" style="173" customWidth="1"/>
    <col min="11011" max="11011" width="5.7109375" style="173" bestFit="1" customWidth="1"/>
    <col min="11012" max="11012" width="9.5703125" style="173" bestFit="1" customWidth="1"/>
    <col min="11013" max="11013" width="5" style="173" bestFit="1" customWidth="1"/>
    <col min="11014" max="11014" width="18.28515625" style="173" customWidth="1"/>
    <col min="11015" max="11015" width="22" style="173" customWidth="1"/>
    <col min="11016" max="11016" width="19.7109375" style="173" customWidth="1"/>
    <col min="11017" max="11017" width="13.7109375" style="173" bestFit="1" customWidth="1"/>
    <col min="11018" max="11018" width="13.7109375" style="173" customWidth="1"/>
    <col min="11019" max="11019" width="11.28515625" style="173" customWidth="1"/>
    <col min="11020" max="11023" width="9.140625" style="173"/>
    <col min="11024" max="11024" width="11" style="173" bestFit="1" customWidth="1"/>
    <col min="11025" max="11263" width="9.140625" style="173"/>
    <col min="11264" max="11264" width="4.7109375" style="173" customWidth="1"/>
    <col min="11265" max="11265" width="61" style="173" customWidth="1"/>
    <col min="11266" max="11266" width="12.5703125" style="173" customWidth="1"/>
    <col min="11267" max="11267" width="5.7109375" style="173" bestFit="1" customWidth="1"/>
    <col min="11268" max="11268" width="9.5703125" style="173" bestFit="1" customWidth="1"/>
    <col min="11269" max="11269" width="5" style="173" bestFit="1" customWidth="1"/>
    <col min="11270" max="11270" width="18.28515625" style="173" customWidth="1"/>
    <col min="11271" max="11271" width="22" style="173" customWidth="1"/>
    <col min="11272" max="11272" width="19.7109375" style="173" customWidth="1"/>
    <col min="11273" max="11273" width="13.7109375" style="173" bestFit="1" customWidth="1"/>
    <col min="11274" max="11274" width="13.7109375" style="173" customWidth="1"/>
    <col min="11275" max="11275" width="11.28515625" style="173" customWidth="1"/>
    <col min="11276" max="11279" width="9.140625" style="173"/>
    <col min="11280" max="11280" width="11" style="173" bestFit="1" customWidth="1"/>
    <col min="11281" max="11519" width="9.140625" style="173"/>
    <col min="11520" max="11520" width="4.7109375" style="173" customWidth="1"/>
    <col min="11521" max="11521" width="61" style="173" customWidth="1"/>
    <col min="11522" max="11522" width="12.5703125" style="173" customWidth="1"/>
    <col min="11523" max="11523" width="5.7109375" style="173" bestFit="1" customWidth="1"/>
    <col min="11524" max="11524" width="9.5703125" style="173" bestFit="1" customWidth="1"/>
    <col min="11525" max="11525" width="5" style="173" bestFit="1" customWidth="1"/>
    <col min="11526" max="11526" width="18.28515625" style="173" customWidth="1"/>
    <col min="11527" max="11527" width="22" style="173" customWidth="1"/>
    <col min="11528" max="11528" width="19.7109375" style="173" customWidth="1"/>
    <col min="11529" max="11529" width="13.7109375" style="173" bestFit="1" customWidth="1"/>
    <col min="11530" max="11530" width="13.7109375" style="173" customWidth="1"/>
    <col min="11531" max="11531" width="11.28515625" style="173" customWidth="1"/>
    <col min="11532" max="11535" width="9.140625" style="173"/>
    <col min="11536" max="11536" width="11" style="173" bestFit="1" customWidth="1"/>
    <col min="11537" max="11775" width="9.140625" style="173"/>
    <col min="11776" max="11776" width="4.7109375" style="173" customWidth="1"/>
    <col min="11777" max="11777" width="61" style="173" customWidth="1"/>
    <col min="11778" max="11778" width="12.5703125" style="173" customWidth="1"/>
    <col min="11779" max="11779" width="5.7109375" style="173" bestFit="1" customWidth="1"/>
    <col min="11780" max="11780" width="9.5703125" style="173" bestFit="1" customWidth="1"/>
    <col min="11781" max="11781" width="5" style="173" bestFit="1" customWidth="1"/>
    <col min="11782" max="11782" width="18.28515625" style="173" customWidth="1"/>
    <col min="11783" max="11783" width="22" style="173" customWidth="1"/>
    <col min="11784" max="11784" width="19.7109375" style="173" customWidth="1"/>
    <col min="11785" max="11785" width="13.7109375" style="173" bestFit="1" customWidth="1"/>
    <col min="11786" max="11786" width="13.7109375" style="173" customWidth="1"/>
    <col min="11787" max="11787" width="11.28515625" style="173" customWidth="1"/>
    <col min="11788" max="11791" width="9.140625" style="173"/>
    <col min="11792" max="11792" width="11" style="173" bestFit="1" customWidth="1"/>
    <col min="11793" max="12031" width="9.140625" style="173"/>
    <col min="12032" max="12032" width="4.7109375" style="173" customWidth="1"/>
    <col min="12033" max="12033" width="61" style="173" customWidth="1"/>
    <col min="12034" max="12034" width="12.5703125" style="173" customWidth="1"/>
    <col min="12035" max="12035" width="5.7109375" style="173" bestFit="1" customWidth="1"/>
    <col min="12036" max="12036" width="9.5703125" style="173" bestFit="1" customWidth="1"/>
    <col min="12037" max="12037" width="5" style="173" bestFit="1" customWidth="1"/>
    <col min="12038" max="12038" width="18.28515625" style="173" customWidth="1"/>
    <col min="12039" max="12039" width="22" style="173" customWidth="1"/>
    <col min="12040" max="12040" width="19.7109375" style="173" customWidth="1"/>
    <col min="12041" max="12041" width="13.7109375" style="173" bestFit="1" customWidth="1"/>
    <col min="12042" max="12042" width="13.7109375" style="173" customWidth="1"/>
    <col min="12043" max="12043" width="11.28515625" style="173" customWidth="1"/>
    <col min="12044" max="12047" width="9.140625" style="173"/>
    <col min="12048" max="12048" width="11" style="173" bestFit="1" customWidth="1"/>
    <col min="12049" max="12287" width="9.140625" style="173"/>
    <col min="12288" max="12288" width="4.7109375" style="173" customWidth="1"/>
    <col min="12289" max="12289" width="61" style="173" customWidth="1"/>
    <col min="12290" max="12290" width="12.5703125" style="173" customWidth="1"/>
    <col min="12291" max="12291" width="5.7109375" style="173" bestFit="1" customWidth="1"/>
    <col min="12292" max="12292" width="9.5703125" style="173" bestFit="1" customWidth="1"/>
    <col min="12293" max="12293" width="5" style="173" bestFit="1" customWidth="1"/>
    <col min="12294" max="12294" width="18.28515625" style="173" customWidth="1"/>
    <col min="12295" max="12295" width="22" style="173" customWidth="1"/>
    <col min="12296" max="12296" width="19.7109375" style="173" customWidth="1"/>
    <col min="12297" max="12297" width="13.7109375" style="173" bestFit="1" customWidth="1"/>
    <col min="12298" max="12298" width="13.7109375" style="173" customWidth="1"/>
    <col min="12299" max="12299" width="11.28515625" style="173" customWidth="1"/>
    <col min="12300" max="12303" width="9.140625" style="173"/>
    <col min="12304" max="12304" width="11" style="173" bestFit="1" customWidth="1"/>
    <col min="12305" max="12543" width="9.140625" style="173"/>
    <col min="12544" max="12544" width="4.7109375" style="173" customWidth="1"/>
    <col min="12545" max="12545" width="61" style="173" customWidth="1"/>
    <col min="12546" max="12546" width="12.5703125" style="173" customWidth="1"/>
    <col min="12547" max="12547" width="5.7109375" style="173" bestFit="1" customWidth="1"/>
    <col min="12548" max="12548" width="9.5703125" style="173" bestFit="1" customWidth="1"/>
    <col min="12549" max="12549" width="5" style="173" bestFit="1" customWidth="1"/>
    <col min="12550" max="12550" width="18.28515625" style="173" customWidth="1"/>
    <col min="12551" max="12551" width="22" style="173" customWidth="1"/>
    <col min="12552" max="12552" width="19.7109375" style="173" customWidth="1"/>
    <col min="12553" max="12553" width="13.7109375" style="173" bestFit="1" customWidth="1"/>
    <col min="12554" max="12554" width="13.7109375" style="173" customWidth="1"/>
    <col min="12555" max="12555" width="11.28515625" style="173" customWidth="1"/>
    <col min="12556" max="12559" width="9.140625" style="173"/>
    <col min="12560" max="12560" width="11" style="173" bestFit="1" customWidth="1"/>
    <col min="12561" max="12799" width="9.140625" style="173"/>
    <col min="12800" max="12800" width="4.7109375" style="173" customWidth="1"/>
    <col min="12801" max="12801" width="61" style="173" customWidth="1"/>
    <col min="12802" max="12802" width="12.5703125" style="173" customWidth="1"/>
    <col min="12803" max="12803" width="5.7109375" style="173" bestFit="1" customWidth="1"/>
    <col min="12804" max="12804" width="9.5703125" style="173" bestFit="1" customWidth="1"/>
    <col min="12805" max="12805" width="5" style="173" bestFit="1" customWidth="1"/>
    <col min="12806" max="12806" width="18.28515625" style="173" customWidth="1"/>
    <col min="12807" max="12807" width="22" style="173" customWidth="1"/>
    <col min="12808" max="12808" width="19.7109375" style="173" customWidth="1"/>
    <col min="12809" max="12809" width="13.7109375" style="173" bestFit="1" customWidth="1"/>
    <col min="12810" max="12810" width="13.7109375" style="173" customWidth="1"/>
    <col min="12811" max="12811" width="11.28515625" style="173" customWidth="1"/>
    <col min="12812" max="12815" width="9.140625" style="173"/>
    <col min="12816" max="12816" width="11" style="173" bestFit="1" customWidth="1"/>
    <col min="12817" max="13055" width="9.140625" style="173"/>
    <col min="13056" max="13056" width="4.7109375" style="173" customWidth="1"/>
    <col min="13057" max="13057" width="61" style="173" customWidth="1"/>
    <col min="13058" max="13058" width="12.5703125" style="173" customWidth="1"/>
    <col min="13059" max="13059" width="5.7109375" style="173" bestFit="1" customWidth="1"/>
    <col min="13060" max="13060" width="9.5703125" style="173" bestFit="1" customWidth="1"/>
    <col min="13061" max="13061" width="5" style="173" bestFit="1" customWidth="1"/>
    <col min="13062" max="13062" width="18.28515625" style="173" customWidth="1"/>
    <col min="13063" max="13063" width="22" style="173" customWidth="1"/>
    <col min="13064" max="13064" width="19.7109375" style="173" customWidth="1"/>
    <col min="13065" max="13065" width="13.7109375" style="173" bestFit="1" customWidth="1"/>
    <col min="13066" max="13066" width="13.7109375" style="173" customWidth="1"/>
    <col min="13067" max="13067" width="11.28515625" style="173" customWidth="1"/>
    <col min="13068" max="13071" width="9.140625" style="173"/>
    <col min="13072" max="13072" width="11" style="173" bestFit="1" customWidth="1"/>
    <col min="13073" max="13311" width="9.140625" style="173"/>
    <col min="13312" max="13312" width="4.7109375" style="173" customWidth="1"/>
    <col min="13313" max="13313" width="61" style="173" customWidth="1"/>
    <col min="13314" max="13314" width="12.5703125" style="173" customWidth="1"/>
    <col min="13315" max="13315" width="5.7109375" style="173" bestFit="1" customWidth="1"/>
    <col min="13316" max="13316" width="9.5703125" style="173" bestFit="1" customWidth="1"/>
    <col min="13317" max="13317" width="5" style="173" bestFit="1" customWidth="1"/>
    <col min="13318" max="13318" width="18.28515625" style="173" customWidth="1"/>
    <col min="13319" max="13319" width="22" style="173" customWidth="1"/>
    <col min="13320" max="13320" width="19.7109375" style="173" customWidth="1"/>
    <col min="13321" max="13321" width="13.7109375" style="173" bestFit="1" customWidth="1"/>
    <col min="13322" max="13322" width="13.7109375" style="173" customWidth="1"/>
    <col min="13323" max="13323" width="11.28515625" style="173" customWidth="1"/>
    <col min="13324" max="13327" width="9.140625" style="173"/>
    <col min="13328" max="13328" width="11" style="173" bestFit="1" customWidth="1"/>
    <col min="13329" max="13567" width="9.140625" style="173"/>
    <col min="13568" max="13568" width="4.7109375" style="173" customWidth="1"/>
    <col min="13569" max="13569" width="61" style="173" customWidth="1"/>
    <col min="13570" max="13570" width="12.5703125" style="173" customWidth="1"/>
    <col min="13571" max="13571" width="5.7109375" style="173" bestFit="1" customWidth="1"/>
    <col min="13572" max="13572" width="9.5703125" style="173" bestFit="1" customWidth="1"/>
    <col min="13573" max="13573" width="5" style="173" bestFit="1" customWidth="1"/>
    <col min="13574" max="13574" width="18.28515625" style="173" customWidth="1"/>
    <col min="13575" max="13575" width="22" style="173" customWidth="1"/>
    <col min="13576" max="13576" width="19.7109375" style="173" customWidth="1"/>
    <col min="13577" max="13577" width="13.7109375" style="173" bestFit="1" customWidth="1"/>
    <col min="13578" max="13578" width="13.7109375" style="173" customWidth="1"/>
    <col min="13579" max="13579" width="11.28515625" style="173" customWidth="1"/>
    <col min="13580" max="13583" width="9.140625" style="173"/>
    <col min="13584" max="13584" width="11" style="173" bestFit="1" customWidth="1"/>
    <col min="13585" max="13823" width="9.140625" style="173"/>
    <col min="13824" max="13824" width="4.7109375" style="173" customWidth="1"/>
    <col min="13825" max="13825" width="61" style="173" customWidth="1"/>
    <col min="13826" max="13826" width="12.5703125" style="173" customWidth="1"/>
    <col min="13827" max="13827" width="5.7109375" style="173" bestFit="1" customWidth="1"/>
    <col min="13828" max="13828" width="9.5703125" style="173" bestFit="1" customWidth="1"/>
    <col min="13829" max="13829" width="5" style="173" bestFit="1" customWidth="1"/>
    <col min="13830" max="13830" width="18.28515625" style="173" customWidth="1"/>
    <col min="13831" max="13831" width="22" style="173" customWidth="1"/>
    <col min="13832" max="13832" width="19.7109375" style="173" customWidth="1"/>
    <col min="13833" max="13833" width="13.7109375" style="173" bestFit="1" customWidth="1"/>
    <col min="13834" max="13834" width="13.7109375" style="173" customWidth="1"/>
    <col min="13835" max="13835" width="11.28515625" style="173" customWidth="1"/>
    <col min="13836" max="13839" width="9.140625" style="173"/>
    <col min="13840" max="13840" width="11" style="173" bestFit="1" customWidth="1"/>
    <col min="13841" max="14079" width="9.140625" style="173"/>
    <col min="14080" max="14080" width="4.7109375" style="173" customWidth="1"/>
    <col min="14081" max="14081" width="61" style="173" customWidth="1"/>
    <col min="14082" max="14082" width="12.5703125" style="173" customWidth="1"/>
    <col min="14083" max="14083" width="5.7109375" style="173" bestFit="1" customWidth="1"/>
    <col min="14084" max="14084" width="9.5703125" style="173" bestFit="1" customWidth="1"/>
    <col min="14085" max="14085" width="5" style="173" bestFit="1" customWidth="1"/>
    <col min="14086" max="14086" width="18.28515625" style="173" customWidth="1"/>
    <col min="14087" max="14087" width="22" style="173" customWidth="1"/>
    <col min="14088" max="14088" width="19.7109375" style="173" customWidth="1"/>
    <col min="14089" max="14089" width="13.7109375" style="173" bestFit="1" customWidth="1"/>
    <col min="14090" max="14090" width="13.7109375" style="173" customWidth="1"/>
    <col min="14091" max="14091" width="11.28515625" style="173" customWidth="1"/>
    <col min="14092" max="14095" width="9.140625" style="173"/>
    <col min="14096" max="14096" width="11" style="173" bestFit="1" customWidth="1"/>
    <col min="14097" max="14335" width="9.140625" style="173"/>
    <col min="14336" max="14336" width="4.7109375" style="173" customWidth="1"/>
    <col min="14337" max="14337" width="61" style="173" customWidth="1"/>
    <col min="14338" max="14338" width="12.5703125" style="173" customWidth="1"/>
    <col min="14339" max="14339" width="5.7109375" style="173" bestFit="1" customWidth="1"/>
    <col min="14340" max="14340" width="9.5703125" style="173" bestFit="1" customWidth="1"/>
    <col min="14341" max="14341" width="5" style="173" bestFit="1" customWidth="1"/>
    <col min="14342" max="14342" width="18.28515625" style="173" customWidth="1"/>
    <col min="14343" max="14343" width="22" style="173" customWidth="1"/>
    <col min="14344" max="14344" width="19.7109375" style="173" customWidth="1"/>
    <col min="14345" max="14345" width="13.7109375" style="173" bestFit="1" customWidth="1"/>
    <col min="14346" max="14346" width="13.7109375" style="173" customWidth="1"/>
    <col min="14347" max="14347" width="11.28515625" style="173" customWidth="1"/>
    <col min="14348" max="14351" width="9.140625" style="173"/>
    <col min="14352" max="14352" width="11" style="173" bestFit="1" customWidth="1"/>
    <col min="14353" max="14591" width="9.140625" style="173"/>
    <col min="14592" max="14592" width="4.7109375" style="173" customWidth="1"/>
    <col min="14593" max="14593" width="61" style="173" customWidth="1"/>
    <col min="14594" max="14594" width="12.5703125" style="173" customWidth="1"/>
    <col min="14595" max="14595" width="5.7109375" style="173" bestFit="1" customWidth="1"/>
    <col min="14596" max="14596" width="9.5703125" style="173" bestFit="1" customWidth="1"/>
    <col min="14597" max="14597" width="5" style="173" bestFit="1" customWidth="1"/>
    <col min="14598" max="14598" width="18.28515625" style="173" customWidth="1"/>
    <col min="14599" max="14599" width="22" style="173" customWidth="1"/>
    <col min="14600" max="14600" width="19.7109375" style="173" customWidth="1"/>
    <col min="14601" max="14601" width="13.7109375" style="173" bestFit="1" customWidth="1"/>
    <col min="14602" max="14602" width="13.7109375" style="173" customWidth="1"/>
    <col min="14603" max="14603" width="11.28515625" style="173" customWidth="1"/>
    <col min="14604" max="14607" width="9.140625" style="173"/>
    <col min="14608" max="14608" width="11" style="173" bestFit="1" customWidth="1"/>
    <col min="14609" max="14847" width="9.140625" style="173"/>
    <col min="14848" max="14848" width="4.7109375" style="173" customWidth="1"/>
    <col min="14849" max="14849" width="61" style="173" customWidth="1"/>
    <col min="14850" max="14850" width="12.5703125" style="173" customWidth="1"/>
    <col min="14851" max="14851" width="5.7109375" style="173" bestFit="1" customWidth="1"/>
    <col min="14852" max="14852" width="9.5703125" style="173" bestFit="1" customWidth="1"/>
    <col min="14853" max="14853" width="5" style="173" bestFit="1" customWidth="1"/>
    <col min="14854" max="14854" width="18.28515625" style="173" customWidth="1"/>
    <col min="14855" max="14855" width="22" style="173" customWidth="1"/>
    <col min="14856" max="14856" width="19.7109375" style="173" customWidth="1"/>
    <col min="14857" max="14857" width="13.7109375" style="173" bestFit="1" customWidth="1"/>
    <col min="14858" max="14858" width="13.7109375" style="173" customWidth="1"/>
    <col min="14859" max="14859" width="11.28515625" style="173" customWidth="1"/>
    <col min="14860" max="14863" width="9.140625" style="173"/>
    <col min="14864" max="14864" width="11" style="173" bestFit="1" customWidth="1"/>
    <col min="14865" max="15103" width="9.140625" style="173"/>
    <col min="15104" max="15104" width="4.7109375" style="173" customWidth="1"/>
    <col min="15105" max="15105" width="61" style="173" customWidth="1"/>
    <col min="15106" max="15106" width="12.5703125" style="173" customWidth="1"/>
    <col min="15107" max="15107" width="5.7109375" style="173" bestFit="1" customWidth="1"/>
    <col min="15108" max="15108" width="9.5703125" style="173" bestFit="1" customWidth="1"/>
    <col min="15109" max="15109" width="5" style="173" bestFit="1" customWidth="1"/>
    <col min="15110" max="15110" width="18.28515625" style="173" customWidth="1"/>
    <col min="15111" max="15111" width="22" style="173" customWidth="1"/>
    <col min="15112" max="15112" width="19.7109375" style="173" customWidth="1"/>
    <col min="15113" max="15113" width="13.7109375" style="173" bestFit="1" customWidth="1"/>
    <col min="15114" max="15114" width="13.7109375" style="173" customWidth="1"/>
    <col min="15115" max="15115" width="11.28515625" style="173" customWidth="1"/>
    <col min="15116" max="15119" width="9.140625" style="173"/>
    <col min="15120" max="15120" width="11" style="173" bestFit="1" customWidth="1"/>
    <col min="15121" max="15359" width="9.140625" style="173"/>
    <col min="15360" max="15360" width="4.7109375" style="173" customWidth="1"/>
    <col min="15361" max="15361" width="61" style="173" customWidth="1"/>
    <col min="15362" max="15362" width="12.5703125" style="173" customWidth="1"/>
    <col min="15363" max="15363" width="5.7109375" style="173" bestFit="1" customWidth="1"/>
    <col min="15364" max="15364" width="9.5703125" style="173" bestFit="1" customWidth="1"/>
    <col min="15365" max="15365" width="5" style="173" bestFit="1" customWidth="1"/>
    <col min="15366" max="15366" width="18.28515625" style="173" customWidth="1"/>
    <col min="15367" max="15367" width="22" style="173" customWidth="1"/>
    <col min="15368" max="15368" width="19.7109375" style="173" customWidth="1"/>
    <col min="15369" max="15369" width="13.7109375" style="173" bestFit="1" customWidth="1"/>
    <col min="15370" max="15370" width="13.7109375" style="173" customWidth="1"/>
    <col min="15371" max="15371" width="11.28515625" style="173" customWidth="1"/>
    <col min="15372" max="15375" width="9.140625" style="173"/>
    <col min="15376" max="15376" width="11" style="173" bestFit="1" customWidth="1"/>
    <col min="15377" max="15615" width="9.140625" style="173"/>
    <col min="15616" max="15616" width="4.7109375" style="173" customWidth="1"/>
    <col min="15617" max="15617" width="61" style="173" customWidth="1"/>
    <col min="15618" max="15618" width="12.5703125" style="173" customWidth="1"/>
    <col min="15619" max="15619" width="5.7109375" style="173" bestFit="1" customWidth="1"/>
    <col min="15620" max="15620" width="9.5703125" style="173" bestFit="1" customWidth="1"/>
    <col min="15621" max="15621" width="5" style="173" bestFit="1" customWidth="1"/>
    <col min="15622" max="15622" width="18.28515625" style="173" customWidth="1"/>
    <col min="15623" max="15623" width="22" style="173" customWidth="1"/>
    <col min="15624" max="15624" width="19.7109375" style="173" customWidth="1"/>
    <col min="15625" max="15625" width="13.7109375" style="173" bestFit="1" customWidth="1"/>
    <col min="15626" max="15626" width="13.7109375" style="173" customWidth="1"/>
    <col min="15627" max="15627" width="11.28515625" style="173" customWidth="1"/>
    <col min="15628" max="15631" width="9.140625" style="173"/>
    <col min="15632" max="15632" width="11" style="173" bestFit="1" customWidth="1"/>
    <col min="15633" max="15871" width="9.140625" style="173"/>
    <col min="15872" max="15872" width="4.7109375" style="173" customWidth="1"/>
    <col min="15873" max="15873" width="61" style="173" customWidth="1"/>
    <col min="15874" max="15874" width="12.5703125" style="173" customWidth="1"/>
    <col min="15875" max="15875" width="5.7109375" style="173" bestFit="1" customWidth="1"/>
    <col min="15876" max="15876" width="9.5703125" style="173" bestFit="1" customWidth="1"/>
    <col min="15877" max="15877" width="5" style="173" bestFit="1" customWidth="1"/>
    <col min="15878" max="15878" width="18.28515625" style="173" customWidth="1"/>
    <col min="15879" max="15879" width="22" style="173" customWidth="1"/>
    <col min="15880" max="15880" width="19.7109375" style="173" customWidth="1"/>
    <col min="15881" max="15881" width="13.7109375" style="173" bestFit="1" customWidth="1"/>
    <col min="15882" max="15882" width="13.7109375" style="173" customWidth="1"/>
    <col min="15883" max="15883" width="11.28515625" style="173" customWidth="1"/>
    <col min="15884" max="15887" width="9.140625" style="173"/>
    <col min="15888" max="15888" width="11" style="173" bestFit="1" customWidth="1"/>
    <col min="15889" max="16127" width="9.140625" style="173"/>
    <col min="16128" max="16128" width="4.7109375" style="173" customWidth="1"/>
    <col min="16129" max="16129" width="61" style="173" customWidth="1"/>
    <col min="16130" max="16130" width="12.5703125" style="173" customWidth="1"/>
    <col min="16131" max="16131" width="5.7109375" style="173" bestFit="1" customWidth="1"/>
    <col min="16132" max="16132" width="9.5703125" style="173" bestFit="1" customWidth="1"/>
    <col min="16133" max="16133" width="5" style="173" bestFit="1" customWidth="1"/>
    <col min="16134" max="16134" width="18.28515625" style="173" customWidth="1"/>
    <col min="16135" max="16135" width="22" style="173" customWidth="1"/>
    <col min="16136" max="16136" width="19.7109375" style="173" customWidth="1"/>
    <col min="16137" max="16137" width="13.7109375" style="173" bestFit="1" customWidth="1"/>
    <col min="16138" max="16138" width="13.7109375" style="173" customWidth="1"/>
    <col min="16139" max="16139" width="11.28515625" style="173" customWidth="1"/>
    <col min="16140" max="16143" width="9.140625" style="173"/>
    <col min="16144" max="16144" width="11" style="173" bestFit="1" customWidth="1"/>
    <col min="16145" max="16384" width="9.140625" style="173"/>
  </cols>
  <sheetData>
    <row r="1" spans="1:11" ht="18">
      <c r="A1" s="176"/>
      <c r="B1" s="1091" t="s">
        <v>235</v>
      </c>
      <c r="C1" s="1091"/>
      <c r="D1" s="1091"/>
      <c r="E1" s="1091"/>
      <c r="F1" s="195"/>
      <c r="G1" s="196"/>
      <c r="H1" s="196"/>
      <c r="I1" s="196"/>
    </row>
    <row r="2" spans="1:11" ht="8.25" customHeight="1">
      <c r="A2" s="197"/>
      <c r="B2" s="197"/>
      <c r="C2" s="197"/>
      <c r="D2" s="197"/>
      <c r="E2" s="197"/>
      <c r="F2" s="197"/>
      <c r="G2" s="197"/>
      <c r="H2" s="197"/>
    </row>
    <row r="3" spans="1:11" ht="52.5" customHeight="1">
      <c r="A3" s="198"/>
      <c r="B3" s="1074" t="s">
        <v>1932</v>
      </c>
      <c r="C3" s="1074"/>
      <c r="D3" s="1074"/>
      <c r="E3" s="1074"/>
      <c r="F3" s="1074"/>
      <c r="G3" s="1074"/>
      <c r="H3" s="199"/>
      <c r="I3" s="200"/>
    </row>
    <row r="4" spans="1:11" ht="6.75" customHeight="1">
      <c r="A4" s="177"/>
      <c r="B4" s="177"/>
      <c r="C4" s="177"/>
      <c r="D4" s="177"/>
      <c r="E4" s="177"/>
      <c r="F4" s="177"/>
      <c r="G4" s="177"/>
      <c r="H4" s="177"/>
      <c r="I4" s="201"/>
      <c r="J4" s="33"/>
      <c r="K4" s="33"/>
    </row>
    <row r="5" spans="1:11" ht="19.5" customHeight="1">
      <c r="A5" s="202"/>
      <c r="B5" s="202"/>
      <c r="C5" s="202"/>
      <c r="D5" s="202"/>
      <c r="E5" s="202"/>
      <c r="F5" s="202"/>
      <c r="G5" s="203" t="s">
        <v>1874</v>
      </c>
      <c r="H5" s="204"/>
      <c r="I5" s="205"/>
    </row>
    <row r="6" spans="1:11" ht="7.5" customHeight="1">
      <c r="A6" s="202"/>
      <c r="B6" s="202"/>
      <c r="C6" s="202"/>
      <c r="D6" s="202"/>
      <c r="E6" s="202"/>
      <c r="F6" s="202"/>
      <c r="G6" s="206"/>
      <c r="H6" s="204"/>
      <c r="I6" s="205"/>
    </row>
    <row r="7" spans="1:11" ht="77.25" customHeight="1">
      <c r="A7" s="1076" t="s">
        <v>79</v>
      </c>
      <c r="B7" s="1092" t="s">
        <v>4</v>
      </c>
      <c r="C7" s="1094" t="s">
        <v>5</v>
      </c>
      <c r="D7" s="1092" t="s">
        <v>6</v>
      </c>
      <c r="E7" s="1092" t="s">
        <v>11</v>
      </c>
      <c r="F7" s="1092" t="s">
        <v>236</v>
      </c>
      <c r="G7" s="686" t="s">
        <v>237</v>
      </c>
      <c r="H7" s="230" t="s">
        <v>238</v>
      </c>
    </row>
    <row r="8" spans="1:11" ht="12.75" customHeight="1">
      <c r="A8" s="1077"/>
      <c r="B8" s="1093"/>
      <c r="C8" s="1095"/>
      <c r="D8" s="1093"/>
      <c r="E8" s="1093"/>
      <c r="F8" s="1093"/>
      <c r="G8" s="207" t="s">
        <v>239</v>
      </c>
      <c r="H8" s="207" t="s">
        <v>239</v>
      </c>
    </row>
    <row r="9" spans="1:11" ht="15">
      <c r="A9" s="208">
        <v>1</v>
      </c>
      <c r="B9" s="208">
        <v>2</v>
      </c>
      <c r="C9" s="208">
        <v>3</v>
      </c>
      <c r="D9" s="208">
        <v>4</v>
      </c>
      <c r="E9" s="208">
        <v>5</v>
      </c>
      <c r="F9" s="208">
        <v>6</v>
      </c>
      <c r="G9" s="208">
        <v>7</v>
      </c>
      <c r="H9" s="208">
        <v>8</v>
      </c>
    </row>
    <row r="10" spans="1:11" ht="28.5" customHeight="1">
      <c r="A10" s="209">
        <v>1</v>
      </c>
      <c r="B10" s="210" t="s">
        <v>1928</v>
      </c>
      <c r="C10" s="211">
        <v>7130641035</v>
      </c>
      <c r="D10" s="180" t="s">
        <v>30</v>
      </c>
      <c r="E10" s="118">
        <f>VLOOKUP(C10,'SOR RATE 2025-26'!A:D,4,0)</f>
        <v>1541.79</v>
      </c>
      <c r="F10" s="180">
        <v>120</v>
      </c>
      <c r="G10" s="118">
        <f>E10*F10</f>
        <v>185014.8</v>
      </c>
      <c r="H10" s="118">
        <f t="shared" ref="H10:H23" si="0">E10*F10</f>
        <v>185014.8</v>
      </c>
      <c r="I10" s="92"/>
    </row>
    <row r="11" spans="1:11" ht="17.25" customHeight="1">
      <c r="A11" s="209">
        <v>2</v>
      </c>
      <c r="B11" s="212" t="s">
        <v>240</v>
      </c>
      <c r="C11" s="213">
        <v>7130310020</v>
      </c>
      <c r="D11" s="209" t="s">
        <v>30</v>
      </c>
      <c r="E11" s="118">
        <f>VLOOKUP(C11,'SOR RATE 2025-26'!A:D,4,0)/1000</f>
        <v>2946.8665599999999</v>
      </c>
      <c r="F11" s="180">
        <v>190</v>
      </c>
      <c r="G11" s="118">
        <f>E11*F11</f>
        <v>559904.64639999997</v>
      </c>
      <c r="H11" s="118">
        <f>E11*F11</f>
        <v>559904.64639999997</v>
      </c>
      <c r="I11" s="214"/>
    </row>
    <row r="12" spans="1:11" ht="17.25" customHeight="1">
      <c r="A12" s="209">
        <v>3</v>
      </c>
      <c r="B12" s="210" t="s">
        <v>241</v>
      </c>
      <c r="C12" s="215">
        <v>7130352010</v>
      </c>
      <c r="D12" s="180" t="s">
        <v>53</v>
      </c>
      <c r="E12" s="118">
        <f>VLOOKUP(C12,'SOR RATE 2025-26'!A:D,4,0)</f>
        <v>45282.62</v>
      </c>
      <c r="F12" s="180">
        <v>4</v>
      </c>
      <c r="G12" s="118">
        <f>E12*F12</f>
        <v>181130.48</v>
      </c>
      <c r="H12" s="118">
        <f>E12*F12</f>
        <v>181130.48</v>
      </c>
      <c r="I12" s="214"/>
    </row>
    <row r="13" spans="1:11" ht="17.25" customHeight="1">
      <c r="A13" s="209">
        <v>4</v>
      </c>
      <c r="B13" s="210" t="s">
        <v>242</v>
      </c>
      <c r="C13" s="215">
        <v>7130640027</v>
      </c>
      <c r="D13" s="180" t="s">
        <v>243</v>
      </c>
      <c r="E13" s="118">
        <f>VLOOKUP(C13,'SOR RATE 2025-26'!A:D,4,0)</f>
        <v>1146.99</v>
      </c>
      <c r="F13" s="180">
        <v>24</v>
      </c>
      <c r="G13" s="118">
        <f>E13*F13</f>
        <v>27527.760000000002</v>
      </c>
      <c r="H13" s="118">
        <f t="shared" si="0"/>
        <v>27527.760000000002</v>
      </c>
      <c r="I13" s="183"/>
    </row>
    <row r="14" spans="1:11" ht="17.25" customHeight="1">
      <c r="A14" s="209">
        <v>5</v>
      </c>
      <c r="B14" s="210" t="s">
        <v>702</v>
      </c>
      <c r="C14" s="958">
        <v>7130810361</v>
      </c>
      <c r="D14" s="959" t="s">
        <v>24</v>
      </c>
      <c r="E14" s="118">
        <f>VLOOKUP(C14,'SOR RATE 2025-26'!A:D,4,0)</f>
        <v>355.96</v>
      </c>
      <c r="F14" s="959">
        <v>5</v>
      </c>
      <c r="G14" s="118">
        <f t="shared" ref="G14:G23" si="1">E14*F14</f>
        <v>1779.8</v>
      </c>
      <c r="H14" s="118">
        <f t="shared" si="0"/>
        <v>1779.8</v>
      </c>
      <c r="I14" s="183"/>
    </row>
    <row r="15" spans="1:11" ht="17.25" customHeight="1">
      <c r="A15" s="209">
        <v>6</v>
      </c>
      <c r="B15" s="210" t="s">
        <v>1934</v>
      </c>
      <c r="C15" s="958">
        <v>7130600230</v>
      </c>
      <c r="D15" s="959" t="s">
        <v>566</v>
      </c>
      <c r="E15" s="118">
        <f>VLOOKUP(C15,'SOR RATE 2025-26'!A:D,4,0)/1000</f>
        <v>49.126339999999999</v>
      </c>
      <c r="F15" s="959">
        <v>30</v>
      </c>
      <c r="G15" s="118">
        <f t="shared" si="1"/>
        <v>1473.7901999999999</v>
      </c>
      <c r="H15" s="118">
        <f t="shared" si="0"/>
        <v>1473.7901999999999</v>
      </c>
      <c r="I15" s="183"/>
    </row>
    <row r="16" spans="1:11" ht="52.5" customHeight="1">
      <c r="A16" s="209">
        <v>7</v>
      </c>
      <c r="B16" s="217" t="s">
        <v>1933</v>
      </c>
      <c r="C16" s="180"/>
      <c r="D16" s="180" t="s">
        <v>90</v>
      </c>
      <c r="E16" s="118">
        <v>1500</v>
      </c>
      <c r="F16" s="180">
        <v>4</v>
      </c>
      <c r="G16" s="118">
        <f t="shared" si="1"/>
        <v>6000</v>
      </c>
      <c r="H16" s="118">
        <f t="shared" si="0"/>
        <v>6000</v>
      </c>
      <c r="I16" s="218"/>
      <c r="J16" s="219"/>
    </row>
    <row r="17" spans="1:11" ht="17.25" customHeight="1">
      <c r="A17" s="209">
        <v>8</v>
      </c>
      <c r="B17" s="217" t="s">
        <v>244</v>
      </c>
      <c r="C17" s="180">
        <v>7130600173</v>
      </c>
      <c r="D17" s="180" t="s">
        <v>245</v>
      </c>
      <c r="E17" s="118">
        <f>VLOOKUP(C17,'SOR RATE 2025-26'!A:D,4,0)/1000</f>
        <v>52.251059999999995</v>
      </c>
      <c r="F17" s="180">
        <v>100</v>
      </c>
      <c r="G17" s="118">
        <f t="shared" si="1"/>
        <v>5225.1059999999998</v>
      </c>
      <c r="H17" s="118">
        <f t="shared" si="0"/>
        <v>5225.1059999999998</v>
      </c>
      <c r="I17" s="218"/>
      <c r="J17" s="218"/>
    </row>
    <row r="18" spans="1:11" ht="45" customHeight="1">
      <c r="A18" s="209">
        <v>9</v>
      </c>
      <c r="B18" s="217" t="s">
        <v>246</v>
      </c>
      <c r="C18" s="221"/>
      <c r="D18" s="180" t="s">
        <v>15</v>
      </c>
      <c r="E18" s="118">
        <v>556</v>
      </c>
      <c r="F18" s="180">
        <v>4</v>
      </c>
      <c r="G18" s="118">
        <f>E18*F18</f>
        <v>2224</v>
      </c>
      <c r="H18" s="118">
        <f t="shared" si="0"/>
        <v>2224</v>
      </c>
      <c r="I18" s="218"/>
      <c r="J18" s="218"/>
    </row>
    <row r="19" spans="1:11" ht="17.25" customHeight="1">
      <c r="A19" s="209">
        <v>10</v>
      </c>
      <c r="B19" s="222" t="s">
        <v>248</v>
      </c>
      <c r="C19" s="180">
        <v>7132498006</v>
      </c>
      <c r="D19" s="180" t="s">
        <v>66</v>
      </c>
      <c r="E19" s="118">
        <f>VLOOKUP(C19,'SOR RATE 2025-26'!A:D,4,0)</f>
        <v>682.5</v>
      </c>
      <c r="F19" s="180">
        <f>0.06*20</f>
        <v>1.2</v>
      </c>
      <c r="G19" s="118">
        <f t="shared" si="1"/>
        <v>819</v>
      </c>
      <c r="H19" s="118">
        <f t="shared" si="0"/>
        <v>819</v>
      </c>
      <c r="I19" s="218"/>
      <c r="J19" s="218"/>
    </row>
    <row r="20" spans="1:11" ht="17.25" customHeight="1">
      <c r="A20" s="209">
        <v>11</v>
      </c>
      <c r="B20" s="222" t="s">
        <v>249</v>
      </c>
      <c r="C20" s="223">
        <v>7130840021</v>
      </c>
      <c r="D20" s="224" t="s">
        <v>94</v>
      </c>
      <c r="E20" s="118">
        <f>VLOOKUP(C20,'SOR RATE 2025-26'!A:D,4,0)</f>
        <v>4094.6</v>
      </c>
      <c r="F20" s="180">
        <v>6</v>
      </c>
      <c r="G20" s="118">
        <f>E20*F20</f>
        <v>24567.599999999999</v>
      </c>
      <c r="H20" s="118">
        <f>E20*F20</f>
        <v>24567.599999999999</v>
      </c>
      <c r="I20" s="218"/>
      <c r="J20" s="218"/>
    </row>
    <row r="21" spans="1:11" ht="17.25" customHeight="1">
      <c r="A21" s="209">
        <v>12</v>
      </c>
      <c r="B21" s="222" t="s">
        <v>250</v>
      </c>
      <c r="C21" s="223">
        <v>7130830060</v>
      </c>
      <c r="D21" s="224" t="s">
        <v>30</v>
      </c>
      <c r="E21" s="118">
        <f>VLOOKUP(C21,'SOR RATE 2025-26'!A:D,4,0)/1000</f>
        <v>80.886420000000001</v>
      </c>
      <c r="F21" s="180">
        <v>18</v>
      </c>
      <c r="G21" s="118">
        <f>E21*F21</f>
        <v>1455.9555600000001</v>
      </c>
      <c r="H21" s="118">
        <f>E21*F21</f>
        <v>1455.9555600000001</v>
      </c>
      <c r="I21" s="218"/>
      <c r="J21" s="218"/>
    </row>
    <row r="22" spans="1:11" ht="29.25" customHeight="1">
      <c r="A22" s="209">
        <v>13</v>
      </c>
      <c r="B22" s="225" t="s">
        <v>251</v>
      </c>
      <c r="C22" s="223">
        <v>7130830585</v>
      </c>
      <c r="D22" s="224" t="s">
        <v>90</v>
      </c>
      <c r="E22" s="118">
        <f>VLOOKUP(C22,'SOR RATE 2025-26'!A:D,4,0)</f>
        <v>360.25</v>
      </c>
      <c r="F22" s="180">
        <v>6</v>
      </c>
      <c r="G22" s="118">
        <f t="shared" si="1"/>
        <v>2161.5</v>
      </c>
      <c r="H22" s="118">
        <f t="shared" si="0"/>
        <v>2161.5</v>
      </c>
      <c r="I22" s="218"/>
      <c r="J22" s="218"/>
    </row>
    <row r="23" spans="1:11" ht="47.25" customHeight="1">
      <c r="A23" s="209">
        <v>14</v>
      </c>
      <c r="B23" s="217" t="s">
        <v>1756</v>
      </c>
      <c r="C23" s="180">
        <v>7130642039</v>
      </c>
      <c r="D23" s="224" t="s">
        <v>90</v>
      </c>
      <c r="E23" s="118">
        <f>VLOOKUP(C23,'SOR RATE 2025-26'!A:D,4,0)</f>
        <v>902.45</v>
      </c>
      <c r="F23" s="180">
        <f>4+6</f>
        <v>10</v>
      </c>
      <c r="G23" s="118">
        <f t="shared" si="1"/>
        <v>9024.5</v>
      </c>
      <c r="H23" s="118">
        <f t="shared" si="0"/>
        <v>9024.5</v>
      </c>
      <c r="I23" s="226"/>
      <c r="J23" s="218"/>
    </row>
    <row r="24" spans="1:11" ht="15.75" customHeight="1">
      <c r="A24" s="209">
        <v>15</v>
      </c>
      <c r="B24" s="217" t="s">
        <v>252</v>
      </c>
      <c r="C24" s="179">
        <v>7130830586</v>
      </c>
      <c r="D24" s="224" t="s">
        <v>90</v>
      </c>
      <c r="E24" s="118">
        <f>VLOOKUP(C24,'SOR RATE 2025-26'!A:D,4,0)</f>
        <v>287.88</v>
      </c>
      <c r="F24" s="180">
        <v>6</v>
      </c>
      <c r="G24" s="118">
        <f>F24*E24</f>
        <v>1727.28</v>
      </c>
      <c r="H24" s="118">
        <f>F24*E24</f>
        <v>1727.28</v>
      </c>
      <c r="I24" s="226"/>
      <c r="J24" s="218"/>
    </row>
    <row r="25" spans="1:11" ht="15.75" customHeight="1">
      <c r="A25" s="209">
        <v>16</v>
      </c>
      <c r="B25" s="217" t="s">
        <v>253</v>
      </c>
      <c r="C25" s="179">
        <v>7130830603</v>
      </c>
      <c r="D25" s="224" t="s">
        <v>90</v>
      </c>
      <c r="E25" s="118">
        <f>VLOOKUP(C25,'SOR RATE 2025-26'!A:D,4,0)</f>
        <v>413.24</v>
      </c>
      <c r="F25" s="180">
        <v>4</v>
      </c>
      <c r="G25" s="118">
        <f>F25*E25</f>
        <v>1652.96</v>
      </c>
      <c r="H25" s="118">
        <f>F25*E25</f>
        <v>1652.96</v>
      </c>
      <c r="I25" s="226"/>
      <c r="J25" s="218"/>
    </row>
    <row r="26" spans="1:11" ht="15.75" customHeight="1">
      <c r="A26" s="209">
        <v>17</v>
      </c>
      <c r="B26" s="217" t="s">
        <v>254</v>
      </c>
      <c r="C26" s="179">
        <v>7132498054</v>
      </c>
      <c r="D26" s="224" t="s">
        <v>90</v>
      </c>
      <c r="E26" s="118">
        <f>VLOOKUP(C26,'SOR RATE 2025-26'!A:D,4,0)</f>
        <v>6.3</v>
      </c>
      <c r="F26" s="180">
        <v>128</v>
      </c>
      <c r="G26" s="118">
        <f>F26*E26</f>
        <v>806.4</v>
      </c>
      <c r="H26" s="118">
        <f>F26*E26</f>
        <v>806.4</v>
      </c>
      <c r="I26" s="226"/>
      <c r="J26" s="218"/>
    </row>
    <row r="27" spans="1:11" ht="15.75" customHeight="1">
      <c r="A27" s="209">
        <v>18</v>
      </c>
      <c r="B27" s="217" t="s">
        <v>255</v>
      </c>
      <c r="C27" s="179">
        <v>7130200401</v>
      </c>
      <c r="D27" s="180" t="s">
        <v>256</v>
      </c>
      <c r="E27" s="118">
        <f>VLOOKUP(C27,'SOR RATE 2025-26'!A:D,4,0)</f>
        <v>320</v>
      </c>
      <c r="F27" s="180">
        <v>2</v>
      </c>
      <c r="G27" s="118">
        <f>F27*E27</f>
        <v>640</v>
      </c>
      <c r="H27" s="118">
        <f>F27*E27</f>
        <v>640</v>
      </c>
      <c r="I27" s="226"/>
      <c r="J27" s="218"/>
    </row>
    <row r="28" spans="1:11" ht="46.5" customHeight="1">
      <c r="A28" s="209">
        <v>19</v>
      </c>
      <c r="B28" s="217" t="s">
        <v>257</v>
      </c>
      <c r="C28" s="227"/>
      <c r="D28" s="209" t="s">
        <v>258</v>
      </c>
      <c r="E28" s="228" t="s">
        <v>258</v>
      </c>
      <c r="F28" s="209" t="s">
        <v>258</v>
      </c>
      <c r="G28" s="228">
        <v>25000</v>
      </c>
      <c r="H28" s="228"/>
      <c r="I28" s="229"/>
      <c r="J28" s="218"/>
    </row>
    <row r="29" spans="1:11" ht="16.5" customHeight="1">
      <c r="A29" s="209">
        <v>20</v>
      </c>
      <c r="B29" s="231" t="s">
        <v>61</v>
      </c>
      <c r="C29" s="232"/>
      <c r="D29" s="233"/>
      <c r="E29" s="230"/>
      <c r="F29" s="230"/>
      <c r="G29" s="234">
        <f>SUM(G10:G28)</f>
        <v>1038135.5781600002</v>
      </c>
      <c r="H29" s="234">
        <f>SUM(H10:H28)</f>
        <v>1013135.5781600002</v>
      </c>
      <c r="I29" s="18"/>
      <c r="J29" s="235"/>
    </row>
    <row r="30" spans="1:11" ht="16.5" customHeight="1">
      <c r="A30" s="209">
        <v>21</v>
      </c>
      <c r="B30" s="231" t="s">
        <v>62</v>
      </c>
      <c r="C30" s="232"/>
      <c r="D30" s="236"/>
      <c r="E30" s="230"/>
      <c r="F30" s="237"/>
      <c r="G30" s="234">
        <f>G29/1.18</f>
        <v>879775.91369491548</v>
      </c>
      <c r="H30" s="234">
        <f>H29/1.18</f>
        <v>858589.47301694937</v>
      </c>
      <c r="I30" s="18"/>
      <c r="J30" s="235"/>
    </row>
    <row r="31" spans="1:11" ht="15.75" customHeight="1">
      <c r="A31" s="209">
        <v>22</v>
      </c>
      <c r="B31" s="238" t="s">
        <v>1768</v>
      </c>
      <c r="C31" s="239"/>
      <c r="D31" s="240"/>
      <c r="E31" s="224">
        <v>7.4999999999999997E-2</v>
      </c>
      <c r="F31" s="241"/>
      <c r="G31" s="242">
        <f>G30*E31</f>
        <v>65983.193527118652</v>
      </c>
      <c r="H31" s="242">
        <f>H30*E31</f>
        <v>64394.210476271197</v>
      </c>
      <c r="I31" s="92"/>
      <c r="J31" s="18"/>
    </row>
    <row r="32" spans="1:11" ht="15" customHeight="1">
      <c r="A32" s="209">
        <v>23</v>
      </c>
      <c r="B32" s="210" t="s">
        <v>259</v>
      </c>
      <c r="C32" s="243"/>
      <c r="D32" s="180" t="s">
        <v>15</v>
      </c>
      <c r="E32" s="244">
        <f>3266.55*1.029</f>
        <v>3361.2799500000001</v>
      </c>
      <c r="F32" s="224">
        <v>10</v>
      </c>
      <c r="G32" s="118">
        <f>E32*F32</f>
        <v>33612.799500000001</v>
      </c>
      <c r="H32" s="118">
        <f>E32*F32</f>
        <v>33612.799500000001</v>
      </c>
      <c r="I32" s="29"/>
      <c r="J32" s="29"/>
      <c r="K32" s="176"/>
    </row>
    <row r="33" spans="1:12" ht="28.5" customHeight="1">
      <c r="A33" s="209">
        <v>24</v>
      </c>
      <c r="B33" s="210" t="s">
        <v>260</v>
      </c>
      <c r="C33" s="245"/>
      <c r="D33" s="245"/>
      <c r="E33" s="246"/>
      <c r="F33" s="246"/>
      <c r="G33" s="247">
        <v>411735.62</v>
      </c>
      <c r="H33" s="242">
        <v>411735.62</v>
      </c>
      <c r="I33" s="229"/>
      <c r="J33" s="218"/>
    </row>
    <row r="34" spans="1:12" ht="32.25" customHeight="1">
      <c r="A34" s="209">
        <v>25</v>
      </c>
      <c r="B34" s="210" t="s">
        <v>1935</v>
      </c>
      <c r="C34" s="210"/>
      <c r="D34" s="180" t="s">
        <v>261</v>
      </c>
      <c r="E34" s="118">
        <f>315.81835*1.029</f>
        <v>324.97708215</v>
      </c>
      <c r="F34" s="248">
        <f>12+0.216*2</f>
        <v>12.432</v>
      </c>
      <c r="G34" s="242">
        <f>E34*F34</f>
        <v>4040.1150852887999</v>
      </c>
      <c r="H34" s="242">
        <f>E34*F34</f>
        <v>4040.1150852887999</v>
      </c>
      <c r="I34" s="249"/>
      <c r="J34" s="250"/>
    </row>
    <row r="35" spans="1:12" ht="24" customHeight="1">
      <c r="A35" s="692">
        <v>26</v>
      </c>
      <c r="B35" s="210" t="s">
        <v>1936</v>
      </c>
      <c r="C35" s="210"/>
      <c r="D35" s="692"/>
      <c r="E35" s="118"/>
      <c r="F35" s="248">
        <v>0.15</v>
      </c>
      <c r="G35" s="242">
        <f>(G30+G33+G34)*0.15</f>
        <v>194332.74731703065</v>
      </c>
      <c r="H35" s="242">
        <f>(H30+H33+H34)*0.15</f>
        <v>191154.78121533574</v>
      </c>
      <c r="I35" s="92"/>
      <c r="J35" s="250"/>
    </row>
    <row r="36" spans="1:12" ht="18" customHeight="1">
      <c r="A36" s="180">
        <v>27</v>
      </c>
      <c r="B36" s="459" t="s">
        <v>1759</v>
      </c>
      <c r="C36" s="245"/>
      <c r="D36" s="245"/>
      <c r="E36" s="180"/>
      <c r="F36" s="246"/>
      <c r="G36" s="242"/>
      <c r="H36" s="242"/>
      <c r="I36" s="92"/>
      <c r="J36" s="176"/>
    </row>
    <row r="37" spans="1:12" s="3" customFormat="1" ht="19.5" customHeight="1">
      <c r="A37" s="283" t="s">
        <v>67</v>
      </c>
      <c r="B37" s="282" t="s">
        <v>68</v>
      </c>
      <c r="C37" s="456"/>
      <c r="D37" s="457"/>
      <c r="E37" s="286"/>
      <c r="F37" s="286">
        <v>0.02</v>
      </c>
      <c r="G37" s="458">
        <f>G30*F37</f>
        <v>17595.518273898309</v>
      </c>
      <c r="H37" s="458">
        <f>H30*F37</f>
        <v>17171.789460338987</v>
      </c>
      <c r="I37" s="92"/>
    </row>
    <row r="38" spans="1:12" ht="46.5" customHeight="1">
      <c r="A38" s="287">
        <v>28</v>
      </c>
      <c r="B38" s="282" t="s">
        <v>1937</v>
      </c>
      <c r="C38" s="453"/>
      <c r="D38" s="453"/>
      <c r="E38" s="454"/>
      <c r="F38" s="454"/>
      <c r="G38" s="309">
        <f>(G30+G31+G32+G33+G34+G37)*0.125</f>
        <v>176592.89501015266</v>
      </c>
      <c r="H38" s="309">
        <f>(H30+H31+H32+H33+H34+H37)*0.125</f>
        <v>173693.00094235604</v>
      </c>
      <c r="I38" s="92"/>
      <c r="J38" s="176"/>
    </row>
    <row r="39" spans="1:12" ht="30">
      <c r="A39" s="230">
        <v>29</v>
      </c>
      <c r="B39" s="251" t="s">
        <v>1938</v>
      </c>
      <c r="C39" s="245"/>
      <c r="D39" s="245"/>
      <c r="E39" s="246"/>
      <c r="F39" s="246"/>
      <c r="G39" s="252">
        <f>G30+G31+G32+G33+G34+G35+G37+G38</f>
        <v>1783668.8024084044</v>
      </c>
      <c r="H39" s="252">
        <f>H30+H31+H32+H33+H34+H35+H37+H38</f>
        <v>1754391.78969654</v>
      </c>
      <c r="I39" s="92"/>
      <c r="J39" s="176"/>
    </row>
    <row r="40" spans="1:12" ht="17.25" customHeight="1">
      <c r="A40" s="180">
        <v>30</v>
      </c>
      <c r="B40" s="238" t="s">
        <v>1775</v>
      </c>
      <c r="C40" s="245"/>
      <c r="D40" s="245"/>
      <c r="E40" s="180">
        <v>0.09</v>
      </c>
      <c r="F40" s="246"/>
      <c r="G40" s="242">
        <f>G39*E40</f>
        <v>160530.1922167564</v>
      </c>
      <c r="H40" s="242">
        <f>H39*E40</f>
        <v>157895.26107268859</v>
      </c>
      <c r="I40" s="216"/>
      <c r="J40" s="176"/>
    </row>
    <row r="41" spans="1:12" ht="17.25" customHeight="1">
      <c r="A41" s="180">
        <v>31</v>
      </c>
      <c r="B41" s="238" t="s">
        <v>1776</v>
      </c>
      <c r="C41" s="245"/>
      <c r="D41" s="245"/>
      <c r="E41" s="180">
        <v>0.09</v>
      </c>
      <c r="F41" s="246"/>
      <c r="G41" s="242">
        <f>G39*E41</f>
        <v>160530.1922167564</v>
      </c>
      <c r="H41" s="242">
        <f>H39*E41</f>
        <v>157895.26107268859</v>
      </c>
      <c r="I41" s="253"/>
      <c r="J41" s="176"/>
    </row>
    <row r="42" spans="1:12" ht="48.75" customHeight="1">
      <c r="A42" s="959">
        <v>32</v>
      </c>
      <c r="B42" s="210" t="s">
        <v>1946</v>
      </c>
      <c r="C42" s="255" t="s">
        <v>258</v>
      </c>
      <c r="D42" s="692" t="s">
        <v>258</v>
      </c>
      <c r="E42" s="692" t="s">
        <v>258</v>
      </c>
      <c r="F42" s="692" t="s">
        <v>258</v>
      </c>
      <c r="G42" s="741">
        <v>250000</v>
      </c>
      <c r="H42" s="741">
        <v>250000</v>
      </c>
      <c r="I42" s="183"/>
      <c r="K42" s="254"/>
      <c r="L42" s="254"/>
    </row>
    <row r="43" spans="1:12" ht="56.25" customHeight="1">
      <c r="A43" s="960">
        <v>33</v>
      </c>
      <c r="B43" s="961" t="s">
        <v>1947</v>
      </c>
      <c r="C43" s="255" t="s">
        <v>258</v>
      </c>
      <c r="D43" s="959" t="s">
        <v>258</v>
      </c>
      <c r="E43" s="959" t="s">
        <v>258</v>
      </c>
      <c r="F43" s="959" t="s">
        <v>258</v>
      </c>
      <c r="G43" s="741">
        <v>150000</v>
      </c>
      <c r="H43" s="741">
        <v>150000</v>
      </c>
      <c r="I43" s="183"/>
      <c r="K43" s="254"/>
      <c r="L43" s="254"/>
    </row>
    <row r="44" spans="1:12" ht="37.5" customHeight="1">
      <c r="A44" s="180">
        <v>34</v>
      </c>
      <c r="B44" s="238" t="s">
        <v>1948</v>
      </c>
      <c r="C44" s="245"/>
      <c r="D44" s="245"/>
      <c r="E44" s="246"/>
      <c r="F44" s="246"/>
      <c r="G44" s="242">
        <f>G39+G40+G41+G42</f>
        <v>2354729.1868419172</v>
      </c>
      <c r="H44" s="242">
        <f>H39+H40+H41+H42</f>
        <v>2320182.3118419172</v>
      </c>
    </row>
    <row r="45" spans="1:12" ht="21" customHeight="1">
      <c r="A45" s="473">
        <v>35</v>
      </c>
      <c r="B45" s="251" t="s">
        <v>74</v>
      </c>
      <c r="C45" s="245"/>
      <c r="D45" s="245"/>
      <c r="E45" s="246"/>
      <c r="F45" s="246"/>
      <c r="G45" s="252">
        <f>ROUND(G44,0)</f>
        <v>2354729</v>
      </c>
      <c r="H45" s="252">
        <f>ROUND(H44,0)</f>
        <v>2320182</v>
      </c>
    </row>
    <row r="46" spans="1:12" ht="12" customHeight="1">
      <c r="A46" s="256"/>
      <c r="B46" s="256"/>
      <c r="C46" s="256"/>
      <c r="D46" s="256"/>
      <c r="E46" s="256"/>
      <c r="F46" s="256"/>
      <c r="G46" s="256"/>
      <c r="H46" s="256"/>
    </row>
    <row r="47" spans="1:12" ht="17.25" customHeight="1">
      <c r="A47" s="256" t="s">
        <v>262</v>
      </c>
      <c r="B47" s="214" t="s">
        <v>263</v>
      </c>
      <c r="C47" s="256"/>
      <c r="D47" s="256"/>
      <c r="E47" s="256"/>
      <c r="F47" s="256"/>
      <c r="G47" s="256"/>
      <c r="H47" s="256"/>
    </row>
    <row r="48" spans="1:12" ht="18" customHeight="1">
      <c r="A48" s="256" t="s">
        <v>264</v>
      </c>
      <c r="B48" s="214" t="s">
        <v>265</v>
      </c>
      <c r="C48" s="256"/>
      <c r="D48" s="256"/>
      <c r="E48" s="256"/>
      <c r="F48" s="256"/>
      <c r="G48" s="256"/>
      <c r="H48" s="256"/>
    </row>
    <row r="49" spans="1:8" ht="32.25" customHeight="1">
      <c r="A49" s="256"/>
      <c r="B49" s="1096" t="s">
        <v>266</v>
      </c>
      <c r="C49" s="1096"/>
      <c r="D49" s="1096"/>
      <c r="E49" s="1096"/>
      <c r="F49" s="1096"/>
      <c r="G49" s="253"/>
      <c r="H49" s="256"/>
    </row>
    <row r="50" spans="1:8" ht="42" customHeight="1">
      <c r="A50" s="659" t="s">
        <v>267</v>
      </c>
      <c r="B50" s="1096" t="s">
        <v>1939</v>
      </c>
      <c r="C50" s="1096"/>
      <c r="D50" s="1096"/>
      <c r="E50" s="1096"/>
      <c r="F50" s="1096"/>
      <c r="G50" s="200"/>
      <c r="H50" s="200"/>
    </row>
    <row r="51" spans="1:8" ht="15">
      <c r="A51" s="1017" t="s">
        <v>75</v>
      </c>
      <c r="B51" s="1017"/>
      <c r="C51" s="480"/>
      <c r="D51" s="481"/>
      <c r="E51" s="249"/>
      <c r="F51" s="249"/>
      <c r="G51" s="249"/>
      <c r="H51" s="249"/>
    </row>
    <row r="52" spans="1:8" ht="30" customHeight="1">
      <c r="A52" s="742">
        <v>1</v>
      </c>
      <c r="B52" s="1018" t="s">
        <v>1931</v>
      </c>
      <c r="C52" s="1018"/>
      <c r="D52" s="1018"/>
      <c r="E52" s="1018"/>
      <c r="F52" s="1018"/>
      <c r="G52" s="1018"/>
      <c r="H52" s="1018"/>
    </row>
    <row r="53" spans="1:8" ht="14.25">
      <c r="A53" s="480">
        <v>2</v>
      </c>
      <c r="B53" s="1011" t="s">
        <v>77</v>
      </c>
      <c r="C53" s="1011"/>
      <c r="D53" s="1011"/>
      <c r="E53" s="1011"/>
      <c r="F53" s="1011"/>
      <c r="G53" s="1011"/>
      <c r="H53" s="1011"/>
    </row>
    <row r="54" spans="1:8" ht="14.25">
      <c r="A54" s="743">
        <v>3</v>
      </c>
      <c r="B54" s="1011" t="s">
        <v>1851</v>
      </c>
      <c r="C54" s="1011"/>
      <c r="D54" s="1011"/>
      <c r="E54" s="1011"/>
      <c r="F54" s="1011"/>
      <c r="G54" s="1011"/>
      <c r="H54" s="1011"/>
    </row>
    <row r="55" spans="1:8" ht="14.25">
      <c r="A55" s="256"/>
      <c r="B55" s="216"/>
      <c r="C55" s="256"/>
      <c r="D55" s="256"/>
      <c r="E55" s="256"/>
      <c r="F55" s="256"/>
      <c r="G55" s="256"/>
      <c r="H55" s="256"/>
    </row>
  </sheetData>
  <mergeCells count="14">
    <mergeCell ref="B54:H54"/>
    <mergeCell ref="B49:F49"/>
    <mergeCell ref="B50:F50"/>
    <mergeCell ref="A51:B51"/>
    <mergeCell ref="B52:H52"/>
    <mergeCell ref="B53:H53"/>
    <mergeCell ref="B1:E1"/>
    <mergeCell ref="B3:G3"/>
    <mergeCell ref="A7:A8"/>
    <mergeCell ref="B7:B8"/>
    <mergeCell ref="C7:C8"/>
    <mergeCell ref="D7:D8"/>
    <mergeCell ref="E7:E8"/>
    <mergeCell ref="F7:F8"/>
  </mergeCells>
  <conditionalFormatting sqref="B29">
    <cfRule type="cellIs" dxfId="13" priority="2" stopIfTrue="1" operator="equal">
      <formula>"?"</formula>
    </cfRule>
  </conditionalFormatting>
  <conditionalFormatting sqref="B30">
    <cfRule type="cellIs" dxfId="12" priority="1" stopIfTrue="1" operator="equal">
      <formula>"?"</formula>
    </cfRule>
  </conditionalFormatting>
  <pageMargins left="0.11811023622047245" right="0.11811023622047245" top="0.15748031496062992" bottom="0.15748031496062992" header="0.31496062992125984" footer="0.31496062992125984"/>
  <pageSetup paperSize="9" scale="85"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pane xSplit="3" ySplit="9" topLeftCell="D40" activePane="bottomRight" state="frozen"/>
      <selection pane="topRight" activeCell="D1" sqref="D1"/>
      <selection pane="bottomLeft" activeCell="A10" sqref="A10"/>
      <selection pane="bottomRight" activeCell="H43" sqref="H43"/>
    </sheetView>
  </sheetViews>
  <sheetFormatPr defaultRowHeight="12.75"/>
  <cols>
    <col min="1" max="1" width="4.5703125" style="173" customWidth="1"/>
    <col min="2" max="2" width="44.140625" style="173" customWidth="1"/>
    <col min="3" max="3" width="12.28515625" style="173" customWidth="1"/>
    <col min="4" max="4" width="5.5703125" style="173" customWidth="1"/>
    <col min="5" max="5" width="9.7109375" style="173" customWidth="1"/>
    <col min="6" max="6" width="5.85546875" style="173" customWidth="1"/>
    <col min="7" max="7" width="14.42578125" style="173" customWidth="1"/>
    <col min="8" max="8" width="14.28515625" style="173" customWidth="1"/>
    <col min="9" max="9" width="19.5703125" style="173" customWidth="1"/>
    <col min="10" max="10" width="13.85546875" style="173" customWidth="1"/>
    <col min="11" max="255" width="9.140625" style="173"/>
    <col min="256" max="256" width="4.5703125" style="173" customWidth="1"/>
    <col min="257" max="257" width="44.140625" style="173" customWidth="1"/>
    <col min="258" max="258" width="11.5703125" style="173" customWidth="1"/>
    <col min="259" max="259" width="5.5703125" style="173" customWidth="1"/>
    <col min="260" max="260" width="9.7109375" style="173" customWidth="1"/>
    <col min="261" max="261" width="5.5703125" style="173" customWidth="1"/>
    <col min="262" max="262" width="13.85546875" style="173" customWidth="1"/>
    <col min="263" max="263" width="14.28515625" style="173" customWidth="1"/>
    <col min="264" max="264" width="20" style="173" customWidth="1"/>
    <col min="265" max="265" width="13.5703125" style="173" customWidth="1"/>
    <col min="266" max="266" width="13.85546875" style="173" customWidth="1"/>
    <col min="267" max="511" width="9.140625" style="173"/>
    <col min="512" max="512" width="4.5703125" style="173" customWidth="1"/>
    <col min="513" max="513" width="44.140625" style="173" customWidth="1"/>
    <col min="514" max="514" width="11.5703125" style="173" customWidth="1"/>
    <col min="515" max="515" width="5.5703125" style="173" customWidth="1"/>
    <col min="516" max="516" width="9.7109375" style="173" customWidth="1"/>
    <col min="517" max="517" width="5.5703125" style="173" customWidth="1"/>
    <col min="518" max="518" width="13.85546875" style="173" customWidth="1"/>
    <col min="519" max="519" width="14.28515625" style="173" customWidth="1"/>
    <col min="520" max="520" width="20" style="173" customWidth="1"/>
    <col min="521" max="521" width="13.5703125" style="173" customWidth="1"/>
    <col min="522" max="522" width="13.85546875" style="173" customWidth="1"/>
    <col min="523" max="767" width="9.140625" style="173"/>
    <col min="768" max="768" width="4.5703125" style="173" customWidth="1"/>
    <col min="769" max="769" width="44.140625" style="173" customWidth="1"/>
    <col min="770" max="770" width="11.5703125" style="173" customWidth="1"/>
    <col min="771" max="771" width="5.5703125" style="173" customWidth="1"/>
    <col min="772" max="772" width="9.7109375" style="173" customWidth="1"/>
    <col min="773" max="773" width="5.5703125" style="173" customWidth="1"/>
    <col min="774" max="774" width="13.85546875" style="173" customWidth="1"/>
    <col min="775" max="775" width="14.28515625" style="173" customWidth="1"/>
    <col min="776" max="776" width="20" style="173" customWidth="1"/>
    <col min="777" max="777" width="13.5703125" style="173" customWidth="1"/>
    <col min="778" max="778" width="13.85546875" style="173" customWidth="1"/>
    <col min="779" max="1023" width="9.140625" style="173"/>
    <col min="1024" max="1024" width="4.5703125" style="173" customWidth="1"/>
    <col min="1025" max="1025" width="44.140625" style="173" customWidth="1"/>
    <col min="1026" max="1026" width="11.5703125" style="173" customWidth="1"/>
    <col min="1027" max="1027" width="5.5703125" style="173" customWidth="1"/>
    <col min="1028" max="1028" width="9.7109375" style="173" customWidth="1"/>
    <col min="1029" max="1029" width="5.5703125" style="173" customWidth="1"/>
    <col min="1030" max="1030" width="13.85546875" style="173" customWidth="1"/>
    <col min="1031" max="1031" width="14.28515625" style="173" customWidth="1"/>
    <col min="1032" max="1032" width="20" style="173" customWidth="1"/>
    <col min="1033" max="1033" width="13.5703125" style="173" customWidth="1"/>
    <col min="1034" max="1034" width="13.85546875" style="173" customWidth="1"/>
    <col min="1035" max="1279" width="9.140625" style="173"/>
    <col min="1280" max="1280" width="4.5703125" style="173" customWidth="1"/>
    <col min="1281" max="1281" width="44.140625" style="173" customWidth="1"/>
    <col min="1282" max="1282" width="11.5703125" style="173" customWidth="1"/>
    <col min="1283" max="1283" width="5.5703125" style="173" customWidth="1"/>
    <col min="1284" max="1284" width="9.7109375" style="173" customWidth="1"/>
    <col min="1285" max="1285" width="5.5703125" style="173" customWidth="1"/>
    <col min="1286" max="1286" width="13.85546875" style="173" customWidth="1"/>
    <col min="1287" max="1287" width="14.28515625" style="173" customWidth="1"/>
    <col min="1288" max="1288" width="20" style="173" customWidth="1"/>
    <col min="1289" max="1289" width="13.5703125" style="173" customWidth="1"/>
    <col min="1290" max="1290" width="13.85546875" style="173" customWidth="1"/>
    <col min="1291" max="1535" width="9.140625" style="173"/>
    <col min="1536" max="1536" width="4.5703125" style="173" customWidth="1"/>
    <col min="1537" max="1537" width="44.140625" style="173" customWidth="1"/>
    <col min="1538" max="1538" width="11.5703125" style="173" customWidth="1"/>
    <col min="1539" max="1539" width="5.5703125" style="173" customWidth="1"/>
    <col min="1540" max="1540" width="9.7109375" style="173" customWidth="1"/>
    <col min="1541" max="1541" width="5.5703125" style="173" customWidth="1"/>
    <col min="1542" max="1542" width="13.85546875" style="173" customWidth="1"/>
    <col min="1543" max="1543" width="14.28515625" style="173" customWidth="1"/>
    <col min="1544" max="1544" width="20" style="173" customWidth="1"/>
    <col min="1545" max="1545" width="13.5703125" style="173" customWidth="1"/>
    <col min="1546" max="1546" width="13.85546875" style="173" customWidth="1"/>
    <col min="1547" max="1791" width="9.140625" style="173"/>
    <col min="1792" max="1792" width="4.5703125" style="173" customWidth="1"/>
    <col min="1793" max="1793" width="44.140625" style="173" customWidth="1"/>
    <col min="1794" max="1794" width="11.5703125" style="173" customWidth="1"/>
    <col min="1795" max="1795" width="5.5703125" style="173" customWidth="1"/>
    <col min="1796" max="1796" width="9.7109375" style="173" customWidth="1"/>
    <col min="1797" max="1797" width="5.5703125" style="173" customWidth="1"/>
    <col min="1798" max="1798" width="13.85546875" style="173" customWidth="1"/>
    <col min="1799" max="1799" width="14.28515625" style="173" customWidth="1"/>
    <col min="1800" max="1800" width="20" style="173" customWidth="1"/>
    <col min="1801" max="1801" width="13.5703125" style="173" customWidth="1"/>
    <col min="1802" max="1802" width="13.85546875" style="173" customWidth="1"/>
    <col min="1803" max="2047" width="9.140625" style="173"/>
    <col min="2048" max="2048" width="4.5703125" style="173" customWidth="1"/>
    <col min="2049" max="2049" width="44.140625" style="173" customWidth="1"/>
    <col min="2050" max="2050" width="11.5703125" style="173" customWidth="1"/>
    <col min="2051" max="2051" width="5.5703125" style="173" customWidth="1"/>
    <col min="2052" max="2052" width="9.7109375" style="173" customWidth="1"/>
    <col min="2053" max="2053" width="5.5703125" style="173" customWidth="1"/>
    <col min="2054" max="2054" width="13.85546875" style="173" customWidth="1"/>
    <col min="2055" max="2055" width="14.28515625" style="173" customWidth="1"/>
    <col min="2056" max="2056" width="20" style="173" customWidth="1"/>
    <col min="2057" max="2057" width="13.5703125" style="173" customWidth="1"/>
    <col min="2058" max="2058" width="13.85546875" style="173" customWidth="1"/>
    <col min="2059" max="2303" width="9.140625" style="173"/>
    <col min="2304" max="2304" width="4.5703125" style="173" customWidth="1"/>
    <col min="2305" max="2305" width="44.140625" style="173" customWidth="1"/>
    <col min="2306" max="2306" width="11.5703125" style="173" customWidth="1"/>
    <col min="2307" max="2307" width="5.5703125" style="173" customWidth="1"/>
    <col min="2308" max="2308" width="9.7109375" style="173" customWidth="1"/>
    <col min="2309" max="2309" width="5.5703125" style="173" customWidth="1"/>
    <col min="2310" max="2310" width="13.85546875" style="173" customWidth="1"/>
    <col min="2311" max="2311" width="14.28515625" style="173" customWidth="1"/>
    <col min="2312" max="2312" width="20" style="173" customWidth="1"/>
    <col min="2313" max="2313" width="13.5703125" style="173" customWidth="1"/>
    <col min="2314" max="2314" width="13.85546875" style="173" customWidth="1"/>
    <col min="2315" max="2559" width="9.140625" style="173"/>
    <col min="2560" max="2560" width="4.5703125" style="173" customWidth="1"/>
    <col min="2561" max="2561" width="44.140625" style="173" customWidth="1"/>
    <col min="2562" max="2562" width="11.5703125" style="173" customWidth="1"/>
    <col min="2563" max="2563" width="5.5703125" style="173" customWidth="1"/>
    <col min="2564" max="2564" width="9.7109375" style="173" customWidth="1"/>
    <col min="2565" max="2565" width="5.5703125" style="173" customWidth="1"/>
    <col min="2566" max="2566" width="13.85546875" style="173" customWidth="1"/>
    <col min="2567" max="2567" width="14.28515625" style="173" customWidth="1"/>
    <col min="2568" max="2568" width="20" style="173" customWidth="1"/>
    <col min="2569" max="2569" width="13.5703125" style="173" customWidth="1"/>
    <col min="2570" max="2570" width="13.85546875" style="173" customWidth="1"/>
    <col min="2571" max="2815" width="9.140625" style="173"/>
    <col min="2816" max="2816" width="4.5703125" style="173" customWidth="1"/>
    <col min="2817" max="2817" width="44.140625" style="173" customWidth="1"/>
    <col min="2818" max="2818" width="11.5703125" style="173" customWidth="1"/>
    <col min="2819" max="2819" width="5.5703125" style="173" customWidth="1"/>
    <col min="2820" max="2820" width="9.7109375" style="173" customWidth="1"/>
    <col min="2821" max="2821" width="5.5703125" style="173" customWidth="1"/>
    <col min="2822" max="2822" width="13.85546875" style="173" customWidth="1"/>
    <col min="2823" max="2823" width="14.28515625" style="173" customWidth="1"/>
    <col min="2824" max="2824" width="20" style="173" customWidth="1"/>
    <col min="2825" max="2825" width="13.5703125" style="173" customWidth="1"/>
    <col min="2826" max="2826" width="13.85546875" style="173" customWidth="1"/>
    <col min="2827" max="3071" width="9.140625" style="173"/>
    <col min="3072" max="3072" width="4.5703125" style="173" customWidth="1"/>
    <col min="3073" max="3073" width="44.140625" style="173" customWidth="1"/>
    <col min="3074" max="3074" width="11.5703125" style="173" customWidth="1"/>
    <col min="3075" max="3075" width="5.5703125" style="173" customWidth="1"/>
    <col min="3076" max="3076" width="9.7109375" style="173" customWidth="1"/>
    <col min="3077" max="3077" width="5.5703125" style="173" customWidth="1"/>
    <col min="3078" max="3078" width="13.85546875" style="173" customWidth="1"/>
    <col min="3079" max="3079" width="14.28515625" style="173" customWidth="1"/>
    <col min="3080" max="3080" width="20" style="173" customWidth="1"/>
    <col min="3081" max="3081" width="13.5703125" style="173" customWidth="1"/>
    <col min="3082" max="3082" width="13.85546875" style="173" customWidth="1"/>
    <col min="3083" max="3327" width="9.140625" style="173"/>
    <col min="3328" max="3328" width="4.5703125" style="173" customWidth="1"/>
    <col min="3329" max="3329" width="44.140625" style="173" customWidth="1"/>
    <col min="3330" max="3330" width="11.5703125" style="173" customWidth="1"/>
    <col min="3331" max="3331" width="5.5703125" style="173" customWidth="1"/>
    <col min="3332" max="3332" width="9.7109375" style="173" customWidth="1"/>
    <col min="3333" max="3333" width="5.5703125" style="173" customWidth="1"/>
    <col min="3334" max="3334" width="13.85546875" style="173" customWidth="1"/>
    <col min="3335" max="3335" width="14.28515625" style="173" customWidth="1"/>
    <col min="3336" max="3336" width="20" style="173" customWidth="1"/>
    <col min="3337" max="3337" width="13.5703125" style="173" customWidth="1"/>
    <col min="3338" max="3338" width="13.85546875" style="173" customWidth="1"/>
    <col min="3339" max="3583" width="9.140625" style="173"/>
    <col min="3584" max="3584" width="4.5703125" style="173" customWidth="1"/>
    <col min="3585" max="3585" width="44.140625" style="173" customWidth="1"/>
    <col min="3586" max="3586" width="11.5703125" style="173" customWidth="1"/>
    <col min="3587" max="3587" width="5.5703125" style="173" customWidth="1"/>
    <col min="3588" max="3588" width="9.7109375" style="173" customWidth="1"/>
    <col min="3589" max="3589" width="5.5703125" style="173" customWidth="1"/>
    <col min="3590" max="3590" width="13.85546875" style="173" customWidth="1"/>
    <col min="3591" max="3591" width="14.28515625" style="173" customWidth="1"/>
    <col min="3592" max="3592" width="20" style="173" customWidth="1"/>
    <col min="3593" max="3593" width="13.5703125" style="173" customWidth="1"/>
    <col min="3594" max="3594" width="13.85546875" style="173" customWidth="1"/>
    <col min="3595" max="3839" width="9.140625" style="173"/>
    <col min="3840" max="3840" width="4.5703125" style="173" customWidth="1"/>
    <col min="3841" max="3841" width="44.140625" style="173" customWidth="1"/>
    <col min="3842" max="3842" width="11.5703125" style="173" customWidth="1"/>
    <col min="3843" max="3843" width="5.5703125" style="173" customWidth="1"/>
    <col min="3844" max="3844" width="9.7109375" style="173" customWidth="1"/>
    <col min="3845" max="3845" width="5.5703125" style="173" customWidth="1"/>
    <col min="3846" max="3846" width="13.85546875" style="173" customWidth="1"/>
    <col min="3847" max="3847" width="14.28515625" style="173" customWidth="1"/>
    <col min="3848" max="3848" width="20" style="173" customWidth="1"/>
    <col min="3849" max="3849" width="13.5703125" style="173" customWidth="1"/>
    <col min="3850" max="3850" width="13.85546875" style="173" customWidth="1"/>
    <col min="3851" max="4095" width="9.140625" style="173"/>
    <col min="4096" max="4096" width="4.5703125" style="173" customWidth="1"/>
    <col min="4097" max="4097" width="44.140625" style="173" customWidth="1"/>
    <col min="4098" max="4098" width="11.5703125" style="173" customWidth="1"/>
    <col min="4099" max="4099" width="5.5703125" style="173" customWidth="1"/>
    <col min="4100" max="4100" width="9.7109375" style="173" customWidth="1"/>
    <col min="4101" max="4101" width="5.5703125" style="173" customWidth="1"/>
    <col min="4102" max="4102" width="13.85546875" style="173" customWidth="1"/>
    <col min="4103" max="4103" width="14.28515625" style="173" customWidth="1"/>
    <col min="4104" max="4104" width="20" style="173" customWidth="1"/>
    <col min="4105" max="4105" width="13.5703125" style="173" customWidth="1"/>
    <col min="4106" max="4106" width="13.85546875" style="173" customWidth="1"/>
    <col min="4107" max="4351" width="9.140625" style="173"/>
    <col min="4352" max="4352" width="4.5703125" style="173" customWidth="1"/>
    <col min="4353" max="4353" width="44.140625" style="173" customWidth="1"/>
    <col min="4354" max="4354" width="11.5703125" style="173" customWidth="1"/>
    <col min="4355" max="4355" width="5.5703125" style="173" customWidth="1"/>
    <col min="4356" max="4356" width="9.7109375" style="173" customWidth="1"/>
    <col min="4357" max="4357" width="5.5703125" style="173" customWidth="1"/>
    <col min="4358" max="4358" width="13.85546875" style="173" customWidth="1"/>
    <col min="4359" max="4359" width="14.28515625" style="173" customWidth="1"/>
    <col min="4360" max="4360" width="20" style="173" customWidth="1"/>
    <col min="4361" max="4361" width="13.5703125" style="173" customWidth="1"/>
    <col min="4362" max="4362" width="13.85546875" style="173" customWidth="1"/>
    <col min="4363" max="4607" width="9.140625" style="173"/>
    <col min="4608" max="4608" width="4.5703125" style="173" customWidth="1"/>
    <col min="4609" max="4609" width="44.140625" style="173" customWidth="1"/>
    <col min="4610" max="4610" width="11.5703125" style="173" customWidth="1"/>
    <col min="4611" max="4611" width="5.5703125" style="173" customWidth="1"/>
    <col min="4612" max="4612" width="9.7109375" style="173" customWidth="1"/>
    <col min="4613" max="4613" width="5.5703125" style="173" customWidth="1"/>
    <col min="4614" max="4614" width="13.85546875" style="173" customWidth="1"/>
    <col min="4615" max="4615" width="14.28515625" style="173" customWidth="1"/>
    <col min="4616" max="4616" width="20" style="173" customWidth="1"/>
    <col min="4617" max="4617" width="13.5703125" style="173" customWidth="1"/>
    <col min="4618" max="4618" width="13.85546875" style="173" customWidth="1"/>
    <col min="4619" max="4863" width="9.140625" style="173"/>
    <col min="4864" max="4864" width="4.5703125" style="173" customWidth="1"/>
    <col min="4865" max="4865" width="44.140625" style="173" customWidth="1"/>
    <col min="4866" max="4866" width="11.5703125" style="173" customWidth="1"/>
    <col min="4867" max="4867" width="5.5703125" style="173" customWidth="1"/>
    <col min="4868" max="4868" width="9.7109375" style="173" customWidth="1"/>
    <col min="4869" max="4869" width="5.5703125" style="173" customWidth="1"/>
    <col min="4870" max="4870" width="13.85546875" style="173" customWidth="1"/>
    <col min="4871" max="4871" width="14.28515625" style="173" customWidth="1"/>
    <col min="4872" max="4872" width="20" style="173" customWidth="1"/>
    <col min="4873" max="4873" width="13.5703125" style="173" customWidth="1"/>
    <col min="4874" max="4874" width="13.85546875" style="173" customWidth="1"/>
    <col min="4875" max="5119" width="9.140625" style="173"/>
    <col min="5120" max="5120" width="4.5703125" style="173" customWidth="1"/>
    <col min="5121" max="5121" width="44.140625" style="173" customWidth="1"/>
    <col min="5122" max="5122" width="11.5703125" style="173" customWidth="1"/>
    <col min="5123" max="5123" width="5.5703125" style="173" customWidth="1"/>
    <col min="5124" max="5124" width="9.7109375" style="173" customWidth="1"/>
    <col min="5125" max="5125" width="5.5703125" style="173" customWidth="1"/>
    <col min="5126" max="5126" width="13.85546875" style="173" customWidth="1"/>
    <col min="5127" max="5127" width="14.28515625" style="173" customWidth="1"/>
    <col min="5128" max="5128" width="20" style="173" customWidth="1"/>
    <col min="5129" max="5129" width="13.5703125" style="173" customWidth="1"/>
    <col min="5130" max="5130" width="13.85546875" style="173" customWidth="1"/>
    <col min="5131" max="5375" width="9.140625" style="173"/>
    <col min="5376" max="5376" width="4.5703125" style="173" customWidth="1"/>
    <col min="5377" max="5377" width="44.140625" style="173" customWidth="1"/>
    <col min="5378" max="5378" width="11.5703125" style="173" customWidth="1"/>
    <col min="5379" max="5379" width="5.5703125" style="173" customWidth="1"/>
    <col min="5380" max="5380" width="9.7109375" style="173" customWidth="1"/>
    <col min="5381" max="5381" width="5.5703125" style="173" customWidth="1"/>
    <col min="5382" max="5382" width="13.85546875" style="173" customWidth="1"/>
    <col min="5383" max="5383" width="14.28515625" style="173" customWidth="1"/>
    <col min="5384" max="5384" width="20" style="173" customWidth="1"/>
    <col min="5385" max="5385" width="13.5703125" style="173" customWidth="1"/>
    <col min="5386" max="5386" width="13.85546875" style="173" customWidth="1"/>
    <col min="5387" max="5631" width="9.140625" style="173"/>
    <col min="5632" max="5632" width="4.5703125" style="173" customWidth="1"/>
    <col min="5633" max="5633" width="44.140625" style="173" customWidth="1"/>
    <col min="5634" max="5634" width="11.5703125" style="173" customWidth="1"/>
    <col min="5635" max="5635" width="5.5703125" style="173" customWidth="1"/>
    <col min="5636" max="5636" width="9.7109375" style="173" customWidth="1"/>
    <col min="5637" max="5637" width="5.5703125" style="173" customWidth="1"/>
    <col min="5638" max="5638" width="13.85546875" style="173" customWidth="1"/>
    <col min="5639" max="5639" width="14.28515625" style="173" customWidth="1"/>
    <col min="5640" max="5640" width="20" style="173" customWidth="1"/>
    <col min="5641" max="5641" width="13.5703125" style="173" customWidth="1"/>
    <col min="5642" max="5642" width="13.85546875" style="173" customWidth="1"/>
    <col min="5643" max="5887" width="9.140625" style="173"/>
    <col min="5888" max="5888" width="4.5703125" style="173" customWidth="1"/>
    <col min="5889" max="5889" width="44.140625" style="173" customWidth="1"/>
    <col min="5890" max="5890" width="11.5703125" style="173" customWidth="1"/>
    <col min="5891" max="5891" width="5.5703125" style="173" customWidth="1"/>
    <col min="5892" max="5892" width="9.7109375" style="173" customWidth="1"/>
    <col min="5893" max="5893" width="5.5703125" style="173" customWidth="1"/>
    <col min="5894" max="5894" width="13.85546875" style="173" customWidth="1"/>
    <col min="5895" max="5895" width="14.28515625" style="173" customWidth="1"/>
    <col min="5896" max="5896" width="20" style="173" customWidth="1"/>
    <col min="5897" max="5897" width="13.5703125" style="173" customWidth="1"/>
    <col min="5898" max="5898" width="13.85546875" style="173" customWidth="1"/>
    <col min="5899" max="6143" width="9.140625" style="173"/>
    <col min="6144" max="6144" width="4.5703125" style="173" customWidth="1"/>
    <col min="6145" max="6145" width="44.140625" style="173" customWidth="1"/>
    <col min="6146" max="6146" width="11.5703125" style="173" customWidth="1"/>
    <col min="6147" max="6147" width="5.5703125" style="173" customWidth="1"/>
    <col min="6148" max="6148" width="9.7109375" style="173" customWidth="1"/>
    <col min="6149" max="6149" width="5.5703125" style="173" customWidth="1"/>
    <col min="6150" max="6150" width="13.85546875" style="173" customWidth="1"/>
    <col min="6151" max="6151" width="14.28515625" style="173" customWidth="1"/>
    <col min="6152" max="6152" width="20" style="173" customWidth="1"/>
    <col min="6153" max="6153" width="13.5703125" style="173" customWidth="1"/>
    <col min="6154" max="6154" width="13.85546875" style="173" customWidth="1"/>
    <col min="6155" max="6399" width="9.140625" style="173"/>
    <col min="6400" max="6400" width="4.5703125" style="173" customWidth="1"/>
    <col min="6401" max="6401" width="44.140625" style="173" customWidth="1"/>
    <col min="6402" max="6402" width="11.5703125" style="173" customWidth="1"/>
    <col min="6403" max="6403" width="5.5703125" style="173" customWidth="1"/>
    <col min="6404" max="6404" width="9.7109375" style="173" customWidth="1"/>
    <col min="6405" max="6405" width="5.5703125" style="173" customWidth="1"/>
    <col min="6406" max="6406" width="13.85546875" style="173" customWidth="1"/>
    <col min="6407" max="6407" width="14.28515625" style="173" customWidth="1"/>
    <col min="6408" max="6408" width="20" style="173" customWidth="1"/>
    <col min="6409" max="6409" width="13.5703125" style="173" customWidth="1"/>
    <col min="6410" max="6410" width="13.85546875" style="173" customWidth="1"/>
    <col min="6411" max="6655" width="9.140625" style="173"/>
    <col min="6656" max="6656" width="4.5703125" style="173" customWidth="1"/>
    <col min="6657" max="6657" width="44.140625" style="173" customWidth="1"/>
    <col min="6658" max="6658" width="11.5703125" style="173" customWidth="1"/>
    <col min="6659" max="6659" width="5.5703125" style="173" customWidth="1"/>
    <col min="6660" max="6660" width="9.7109375" style="173" customWidth="1"/>
    <col min="6661" max="6661" width="5.5703125" style="173" customWidth="1"/>
    <col min="6662" max="6662" width="13.85546875" style="173" customWidth="1"/>
    <col min="6663" max="6663" width="14.28515625" style="173" customWidth="1"/>
    <col min="6664" max="6664" width="20" style="173" customWidth="1"/>
    <col min="6665" max="6665" width="13.5703125" style="173" customWidth="1"/>
    <col min="6666" max="6666" width="13.85546875" style="173" customWidth="1"/>
    <col min="6667" max="6911" width="9.140625" style="173"/>
    <col min="6912" max="6912" width="4.5703125" style="173" customWidth="1"/>
    <col min="6913" max="6913" width="44.140625" style="173" customWidth="1"/>
    <col min="6914" max="6914" width="11.5703125" style="173" customWidth="1"/>
    <col min="6915" max="6915" width="5.5703125" style="173" customWidth="1"/>
    <col min="6916" max="6916" width="9.7109375" style="173" customWidth="1"/>
    <col min="6917" max="6917" width="5.5703125" style="173" customWidth="1"/>
    <col min="6918" max="6918" width="13.85546875" style="173" customWidth="1"/>
    <col min="6919" max="6919" width="14.28515625" style="173" customWidth="1"/>
    <col min="6920" max="6920" width="20" style="173" customWidth="1"/>
    <col min="6921" max="6921" width="13.5703125" style="173" customWidth="1"/>
    <col min="6922" max="6922" width="13.85546875" style="173" customWidth="1"/>
    <col min="6923" max="7167" width="9.140625" style="173"/>
    <col min="7168" max="7168" width="4.5703125" style="173" customWidth="1"/>
    <col min="7169" max="7169" width="44.140625" style="173" customWidth="1"/>
    <col min="7170" max="7170" width="11.5703125" style="173" customWidth="1"/>
    <col min="7171" max="7171" width="5.5703125" style="173" customWidth="1"/>
    <col min="7172" max="7172" width="9.7109375" style="173" customWidth="1"/>
    <col min="7173" max="7173" width="5.5703125" style="173" customWidth="1"/>
    <col min="7174" max="7174" width="13.85546875" style="173" customWidth="1"/>
    <col min="7175" max="7175" width="14.28515625" style="173" customWidth="1"/>
    <col min="7176" max="7176" width="20" style="173" customWidth="1"/>
    <col min="7177" max="7177" width="13.5703125" style="173" customWidth="1"/>
    <col min="7178" max="7178" width="13.85546875" style="173" customWidth="1"/>
    <col min="7179" max="7423" width="9.140625" style="173"/>
    <col min="7424" max="7424" width="4.5703125" style="173" customWidth="1"/>
    <col min="7425" max="7425" width="44.140625" style="173" customWidth="1"/>
    <col min="7426" max="7426" width="11.5703125" style="173" customWidth="1"/>
    <col min="7427" max="7427" width="5.5703125" style="173" customWidth="1"/>
    <col min="7428" max="7428" width="9.7109375" style="173" customWidth="1"/>
    <col min="7429" max="7429" width="5.5703125" style="173" customWidth="1"/>
    <col min="7430" max="7430" width="13.85546875" style="173" customWidth="1"/>
    <col min="7431" max="7431" width="14.28515625" style="173" customWidth="1"/>
    <col min="7432" max="7432" width="20" style="173" customWidth="1"/>
    <col min="7433" max="7433" width="13.5703125" style="173" customWidth="1"/>
    <col min="7434" max="7434" width="13.85546875" style="173" customWidth="1"/>
    <col min="7435" max="7679" width="9.140625" style="173"/>
    <col min="7680" max="7680" width="4.5703125" style="173" customWidth="1"/>
    <col min="7681" max="7681" width="44.140625" style="173" customWidth="1"/>
    <col min="7682" max="7682" width="11.5703125" style="173" customWidth="1"/>
    <col min="7683" max="7683" width="5.5703125" style="173" customWidth="1"/>
    <col min="7684" max="7684" width="9.7109375" style="173" customWidth="1"/>
    <col min="7685" max="7685" width="5.5703125" style="173" customWidth="1"/>
    <col min="7686" max="7686" width="13.85546875" style="173" customWidth="1"/>
    <col min="7687" max="7687" width="14.28515625" style="173" customWidth="1"/>
    <col min="7688" max="7688" width="20" style="173" customWidth="1"/>
    <col min="7689" max="7689" width="13.5703125" style="173" customWidth="1"/>
    <col min="7690" max="7690" width="13.85546875" style="173" customWidth="1"/>
    <col min="7691" max="7935" width="9.140625" style="173"/>
    <col min="7936" max="7936" width="4.5703125" style="173" customWidth="1"/>
    <col min="7937" max="7937" width="44.140625" style="173" customWidth="1"/>
    <col min="7938" max="7938" width="11.5703125" style="173" customWidth="1"/>
    <col min="7939" max="7939" width="5.5703125" style="173" customWidth="1"/>
    <col min="7940" max="7940" width="9.7109375" style="173" customWidth="1"/>
    <col min="7941" max="7941" width="5.5703125" style="173" customWidth="1"/>
    <col min="7942" max="7942" width="13.85546875" style="173" customWidth="1"/>
    <col min="7943" max="7943" width="14.28515625" style="173" customWidth="1"/>
    <col min="7944" max="7944" width="20" style="173" customWidth="1"/>
    <col min="7945" max="7945" width="13.5703125" style="173" customWidth="1"/>
    <col min="7946" max="7946" width="13.85546875" style="173" customWidth="1"/>
    <col min="7947" max="8191" width="9.140625" style="173"/>
    <col min="8192" max="8192" width="4.5703125" style="173" customWidth="1"/>
    <col min="8193" max="8193" width="44.140625" style="173" customWidth="1"/>
    <col min="8194" max="8194" width="11.5703125" style="173" customWidth="1"/>
    <col min="8195" max="8195" width="5.5703125" style="173" customWidth="1"/>
    <col min="8196" max="8196" width="9.7109375" style="173" customWidth="1"/>
    <col min="8197" max="8197" width="5.5703125" style="173" customWidth="1"/>
    <col min="8198" max="8198" width="13.85546875" style="173" customWidth="1"/>
    <col min="8199" max="8199" width="14.28515625" style="173" customWidth="1"/>
    <col min="8200" max="8200" width="20" style="173" customWidth="1"/>
    <col min="8201" max="8201" width="13.5703125" style="173" customWidth="1"/>
    <col min="8202" max="8202" width="13.85546875" style="173" customWidth="1"/>
    <col min="8203" max="8447" width="9.140625" style="173"/>
    <col min="8448" max="8448" width="4.5703125" style="173" customWidth="1"/>
    <col min="8449" max="8449" width="44.140625" style="173" customWidth="1"/>
    <col min="8450" max="8450" width="11.5703125" style="173" customWidth="1"/>
    <col min="8451" max="8451" width="5.5703125" style="173" customWidth="1"/>
    <col min="8452" max="8452" width="9.7109375" style="173" customWidth="1"/>
    <col min="8453" max="8453" width="5.5703125" style="173" customWidth="1"/>
    <col min="8454" max="8454" width="13.85546875" style="173" customWidth="1"/>
    <col min="8455" max="8455" width="14.28515625" style="173" customWidth="1"/>
    <col min="8456" max="8456" width="20" style="173" customWidth="1"/>
    <col min="8457" max="8457" width="13.5703125" style="173" customWidth="1"/>
    <col min="8458" max="8458" width="13.85546875" style="173" customWidth="1"/>
    <col min="8459" max="8703" width="9.140625" style="173"/>
    <col min="8704" max="8704" width="4.5703125" style="173" customWidth="1"/>
    <col min="8705" max="8705" width="44.140625" style="173" customWidth="1"/>
    <col min="8706" max="8706" width="11.5703125" style="173" customWidth="1"/>
    <col min="8707" max="8707" width="5.5703125" style="173" customWidth="1"/>
    <col min="8708" max="8708" width="9.7109375" style="173" customWidth="1"/>
    <col min="8709" max="8709" width="5.5703125" style="173" customWidth="1"/>
    <col min="8710" max="8710" width="13.85546875" style="173" customWidth="1"/>
    <col min="8711" max="8711" width="14.28515625" style="173" customWidth="1"/>
    <col min="8712" max="8712" width="20" style="173" customWidth="1"/>
    <col min="8713" max="8713" width="13.5703125" style="173" customWidth="1"/>
    <col min="8714" max="8714" width="13.85546875" style="173" customWidth="1"/>
    <col min="8715" max="8959" width="9.140625" style="173"/>
    <col min="8960" max="8960" width="4.5703125" style="173" customWidth="1"/>
    <col min="8961" max="8961" width="44.140625" style="173" customWidth="1"/>
    <col min="8962" max="8962" width="11.5703125" style="173" customWidth="1"/>
    <col min="8963" max="8963" width="5.5703125" style="173" customWidth="1"/>
    <col min="8964" max="8964" width="9.7109375" style="173" customWidth="1"/>
    <col min="8965" max="8965" width="5.5703125" style="173" customWidth="1"/>
    <col min="8966" max="8966" width="13.85546875" style="173" customWidth="1"/>
    <col min="8967" max="8967" width="14.28515625" style="173" customWidth="1"/>
    <col min="8968" max="8968" width="20" style="173" customWidth="1"/>
    <col min="8969" max="8969" width="13.5703125" style="173" customWidth="1"/>
    <col min="8970" max="8970" width="13.85546875" style="173" customWidth="1"/>
    <col min="8971" max="9215" width="9.140625" style="173"/>
    <col min="9216" max="9216" width="4.5703125" style="173" customWidth="1"/>
    <col min="9217" max="9217" width="44.140625" style="173" customWidth="1"/>
    <col min="9218" max="9218" width="11.5703125" style="173" customWidth="1"/>
    <col min="9219" max="9219" width="5.5703125" style="173" customWidth="1"/>
    <col min="9220" max="9220" width="9.7109375" style="173" customWidth="1"/>
    <col min="9221" max="9221" width="5.5703125" style="173" customWidth="1"/>
    <col min="9222" max="9222" width="13.85546875" style="173" customWidth="1"/>
    <col min="9223" max="9223" width="14.28515625" style="173" customWidth="1"/>
    <col min="9224" max="9224" width="20" style="173" customWidth="1"/>
    <col min="9225" max="9225" width="13.5703125" style="173" customWidth="1"/>
    <col min="9226" max="9226" width="13.85546875" style="173" customWidth="1"/>
    <col min="9227" max="9471" width="9.140625" style="173"/>
    <col min="9472" max="9472" width="4.5703125" style="173" customWidth="1"/>
    <col min="9473" max="9473" width="44.140625" style="173" customWidth="1"/>
    <col min="9474" max="9474" width="11.5703125" style="173" customWidth="1"/>
    <col min="9475" max="9475" width="5.5703125" style="173" customWidth="1"/>
    <col min="9476" max="9476" width="9.7109375" style="173" customWidth="1"/>
    <col min="9477" max="9477" width="5.5703125" style="173" customWidth="1"/>
    <col min="9478" max="9478" width="13.85546875" style="173" customWidth="1"/>
    <col min="9479" max="9479" width="14.28515625" style="173" customWidth="1"/>
    <col min="9480" max="9480" width="20" style="173" customWidth="1"/>
    <col min="9481" max="9481" width="13.5703125" style="173" customWidth="1"/>
    <col min="9482" max="9482" width="13.85546875" style="173" customWidth="1"/>
    <col min="9483" max="9727" width="9.140625" style="173"/>
    <col min="9728" max="9728" width="4.5703125" style="173" customWidth="1"/>
    <col min="9729" max="9729" width="44.140625" style="173" customWidth="1"/>
    <col min="9730" max="9730" width="11.5703125" style="173" customWidth="1"/>
    <col min="9731" max="9731" width="5.5703125" style="173" customWidth="1"/>
    <col min="9732" max="9732" width="9.7109375" style="173" customWidth="1"/>
    <col min="9733" max="9733" width="5.5703125" style="173" customWidth="1"/>
    <col min="9734" max="9734" width="13.85546875" style="173" customWidth="1"/>
    <col min="9735" max="9735" width="14.28515625" style="173" customWidth="1"/>
    <col min="9736" max="9736" width="20" style="173" customWidth="1"/>
    <col min="9737" max="9737" width="13.5703125" style="173" customWidth="1"/>
    <col min="9738" max="9738" width="13.85546875" style="173" customWidth="1"/>
    <col min="9739" max="9983" width="9.140625" style="173"/>
    <col min="9984" max="9984" width="4.5703125" style="173" customWidth="1"/>
    <col min="9985" max="9985" width="44.140625" style="173" customWidth="1"/>
    <col min="9986" max="9986" width="11.5703125" style="173" customWidth="1"/>
    <col min="9987" max="9987" width="5.5703125" style="173" customWidth="1"/>
    <col min="9988" max="9988" width="9.7109375" style="173" customWidth="1"/>
    <col min="9989" max="9989" width="5.5703125" style="173" customWidth="1"/>
    <col min="9990" max="9990" width="13.85546875" style="173" customWidth="1"/>
    <col min="9991" max="9991" width="14.28515625" style="173" customWidth="1"/>
    <col min="9992" max="9992" width="20" style="173" customWidth="1"/>
    <col min="9993" max="9993" width="13.5703125" style="173" customWidth="1"/>
    <col min="9994" max="9994" width="13.85546875" style="173" customWidth="1"/>
    <col min="9995" max="10239" width="9.140625" style="173"/>
    <col min="10240" max="10240" width="4.5703125" style="173" customWidth="1"/>
    <col min="10241" max="10241" width="44.140625" style="173" customWidth="1"/>
    <col min="10242" max="10242" width="11.5703125" style="173" customWidth="1"/>
    <col min="10243" max="10243" width="5.5703125" style="173" customWidth="1"/>
    <col min="10244" max="10244" width="9.7109375" style="173" customWidth="1"/>
    <col min="10245" max="10245" width="5.5703125" style="173" customWidth="1"/>
    <col min="10246" max="10246" width="13.85546875" style="173" customWidth="1"/>
    <col min="10247" max="10247" width="14.28515625" style="173" customWidth="1"/>
    <col min="10248" max="10248" width="20" style="173" customWidth="1"/>
    <col min="10249" max="10249" width="13.5703125" style="173" customWidth="1"/>
    <col min="10250" max="10250" width="13.85546875" style="173" customWidth="1"/>
    <col min="10251" max="10495" width="9.140625" style="173"/>
    <col min="10496" max="10496" width="4.5703125" style="173" customWidth="1"/>
    <col min="10497" max="10497" width="44.140625" style="173" customWidth="1"/>
    <col min="10498" max="10498" width="11.5703125" style="173" customWidth="1"/>
    <col min="10499" max="10499" width="5.5703125" style="173" customWidth="1"/>
    <col min="10500" max="10500" width="9.7109375" style="173" customWidth="1"/>
    <col min="10501" max="10501" width="5.5703125" style="173" customWidth="1"/>
    <col min="10502" max="10502" width="13.85546875" style="173" customWidth="1"/>
    <col min="10503" max="10503" width="14.28515625" style="173" customWidth="1"/>
    <col min="10504" max="10504" width="20" style="173" customWidth="1"/>
    <col min="10505" max="10505" width="13.5703125" style="173" customWidth="1"/>
    <col min="10506" max="10506" width="13.85546875" style="173" customWidth="1"/>
    <col min="10507" max="10751" width="9.140625" style="173"/>
    <col min="10752" max="10752" width="4.5703125" style="173" customWidth="1"/>
    <col min="10753" max="10753" width="44.140625" style="173" customWidth="1"/>
    <col min="10754" max="10754" width="11.5703125" style="173" customWidth="1"/>
    <col min="10755" max="10755" width="5.5703125" style="173" customWidth="1"/>
    <col min="10756" max="10756" width="9.7109375" style="173" customWidth="1"/>
    <col min="10757" max="10757" width="5.5703125" style="173" customWidth="1"/>
    <col min="10758" max="10758" width="13.85546875" style="173" customWidth="1"/>
    <col min="10759" max="10759" width="14.28515625" style="173" customWidth="1"/>
    <col min="10760" max="10760" width="20" style="173" customWidth="1"/>
    <col min="10761" max="10761" width="13.5703125" style="173" customWidth="1"/>
    <col min="10762" max="10762" width="13.85546875" style="173" customWidth="1"/>
    <col min="10763" max="11007" width="9.140625" style="173"/>
    <col min="11008" max="11008" width="4.5703125" style="173" customWidth="1"/>
    <col min="11009" max="11009" width="44.140625" style="173" customWidth="1"/>
    <col min="11010" max="11010" width="11.5703125" style="173" customWidth="1"/>
    <col min="11011" max="11011" width="5.5703125" style="173" customWidth="1"/>
    <col min="11012" max="11012" width="9.7109375" style="173" customWidth="1"/>
    <col min="11013" max="11013" width="5.5703125" style="173" customWidth="1"/>
    <col min="11014" max="11014" width="13.85546875" style="173" customWidth="1"/>
    <col min="11015" max="11015" width="14.28515625" style="173" customWidth="1"/>
    <col min="11016" max="11016" width="20" style="173" customWidth="1"/>
    <col min="11017" max="11017" width="13.5703125" style="173" customWidth="1"/>
    <col min="11018" max="11018" width="13.85546875" style="173" customWidth="1"/>
    <col min="11019" max="11263" width="9.140625" style="173"/>
    <col min="11264" max="11264" width="4.5703125" style="173" customWidth="1"/>
    <col min="11265" max="11265" width="44.140625" style="173" customWidth="1"/>
    <col min="11266" max="11266" width="11.5703125" style="173" customWidth="1"/>
    <col min="11267" max="11267" width="5.5703125" style="173" customWidth="1"/>
    <col min="11268" max="11268" width="9.7109375" style="173" customWidth="1"/>
    <col min="11269" max="11269" width="5.5703125" style="173" customWidth="1"/>
    <col min="11270" max="11270" width="13.85546875" style="173" customWidth="1"/>
    <col min="11271" max="11271" width="14.28515625" style="173" customWidth="1"/>
    <col min="11272" max="11272" width="20" style="173" customWidth="1"/>
    <col min="11273" max="11273" width="13.5703125" style="173" customWidth="1"/>
    <col min="11274" max="11274" width="13.85546875" style="173" customWidth="1"/>
    <col min="11275" max="11519" width="9.140625" style="173"/>
    <col min="11520" max="11520" width="4.5703125" style="173" customWidth="1"/>
    <col min="11521" max="11521" width="44.140625" style="173" customWidth="1"/>
    <col min="11522" max="11522" width="11.5703125" style="173" customWidth="1"/>
    <col min="11523" max="11523" width="5.5703125" style="173" customWidth="1"/>
    <col min="11524" max="11524" width="9.7109375" style="173" customWidth="1"/>
    <col min="11525" max="11525" width="5.5703125" style="173" customWidth="1"/>
    <col min="11526" max="11526" width="13.85546875" style="173" customWidth="1"/>
    <col min="11527" max="11527" width="14.28515625" style="173" customWidth="1"/>
    <col min="11528" max="11528" width="20" style="173" customWidth="1"/>
    <col min="11529" max="11529" width="13.5703125" style="173" customWidth="1"/>
    <col min="11530" max="11530" width="13.85546875" style="173" customWidth="1"/>
    <col min="11531" max="11775" width="9.140625" style="173"/>
    <col min="11776" max="11776" width="4.5703125" style="173" customWidth="1"/>
    <col min="11777" max="11777" width="44.140625" style="173" customWidth="1"/>
    <col min="11778" max="11778" width="11.5703125" style="173" customWidth="1"/>
    <col min="11779" max="11779" width="5.5703125" style="173" customWidth="1"/>
    <col min="11780" max="11780" width="9.7109375" style="173" customWidth="1"/>
    <col min="11781" max="11781" width="5.5703125" style="173" customWidth="1"/>
    <col min="11782" max="11782" width="13.85546875" style="173" customWidth="1"/>
    <col min="11783" max="11783" width="14.28515625" style="173" customWidth="1"/>
    <col min="11784" max="11784" width="20" style="173" customWidth="1"/>
    <col min="11785" max="11785" width="13.5703125" style="173" customWidth="1"/>
    <col min="11786" max="11786" width="13.85546875" style="173" customWidth="1"/>
    <col min="11787" max="12031" width="9.140625" style="173"/>
    <col min="12032" max="12032" width="4.5703125" style="173" customWidth="1"/>
    <col min="12033" max="12033" width="44.140625" style="173" customWidth="1"/>
    <col min="12034" max="12034" width="11.5703125" style="173" customWidth="1"/>
    <col min="12035" max="12035" width="5.5703125" style="173" customWidth="1"/>
    <col min="12036" max="12036" width="9.7109375" style="173" customWidth="1"/>
    <col min="12037" max="12037" width="5.5703125" style="173" customWidth="1"/>
    <col min="12038" max="12038" width="13.85546875" style="173" customWidth="1"/>
    <col min="12039" max="12039" width="14.28515625" style="173" customWidth="1"/>
    <col min="12040" max="12040" width="20" style="173" customWidth="1"/>
    <col min="12041" max="12041" width="13.5703125" style="173" customWidth="1"/>
    <col min="12042" max="12042" width="13.85546875" style="173" customWidth="1"/>
    <col min="12043" max="12287" width="9.140625" style="173"/>
    <col min="12288" max="12288" width="4.5703125" style="173" customWidth="1"/>
    <col min="12289" max="12289" width="44.140625" style="173" customWidth="1"/>
    <col min="12290" max="12290" width="11.5703125" style="173" customWidth="1"/>
    <col min="12291" max="12291" width="5.5703125" style="173" customWidth="1"/>
    <col min="12292" max="12292" width="9.7109375" style="173" customWidth="1"/>
    <col min="12293" max="12293" width="5.5703125" style="173" customWidth="1"/>
    <col min="12294" max="12294" width="13.85546875" style="173" customWidth="1"/>
    <col min="12295" max="12295" width="14.28515625" style="173" customWidth="1"/>
    <col min="12296" max="12296" width="20" style="173" customWidth="1"/>
    <col min="12297" max="12297" width="13.5703125" style="173" customWidth="1"/>
    <col min="12298" max="12298" width="13.85546875" style="173" customWidth="1"/>
    <col min="12299" max="12543" width="9.140625" style="173"/>
    <col min="12544" max="12544" width="4.5703125" style="173" customWidth="1"/>
    <col min="12545" max="12545" width="44.140625" style="173" customWidth="1"/>
    <col min="12546" max="12546" width="11.5703125" style="173" customWidth="1"/>
    <col min="12547" max="12547" width="5.5703125" style="173" customWidth="1"/>
    <col min="12548" max="12548" width="9.7109375" style="173" customWidth="1"/>
    <col min="12549" max="12549" width="5.5703125" style="173" customWidth="1"/>
    <col min="12550" max="12550" width="13.85546875" style="173" customWidth="1"/>
    <col min="12551" max="12551" width="14.28515625" style="173" customWidth="1"/>
    <col min="12552" max="12552" width="20" style="173" customWidth="1"/>
    <col min="12553" max="12553" width="13.5703125" style="173" customWidth="1"/>
    <col min="12554" max="12554" width="13.85546875" style="173" customWidth="1"/>
    <col min="12555" max="12799" width="9.140625" style="173"/>
    <col min="12800" max="12800" width="4.5703125" style="173" customWidth="1"/>
    <col min="12801" max="12801" width="44.140625" style="173" customWidth="1"/>
    <col min="12802" max="12802" width="11.5703125" style="173" customWidth="1"/>
    <col min="12803" max="12803" width="5.5703125" style="173" customWidth="1"/>
    <col min="12804" max="12804" width="9.7109375" style="173" customWidth="1"/>
    <col min="12805" max="12805" width="5.5703125" style="173" customWidth="1"/>
    <col min="12806" max="12806" width="13.85546875" style="173" customWidth="1"/>
    <col min="12807" max="12807" width="14.28515625" style="173" customWidth="1"/>
    <col min="12808" max="12808" width="20" style="173" customWidth="1"/>
    <col min="12809" max="12809" width="13.5703125" style="173" customWidth="1"/>
    <col min="12810" max="12810" width="13.85546875" style="173" customWidth="1"/>
    <col min="12811" max="13055" width="9.140625" style="173"/>
    <col min="13056" max="13056" width="4.5703125" style="173" customWidth="1"/>
    <col min="13057" max="13057" width="44.140625" style="173" customWidth="1"/>
    <col min="13058" max="13058" width="11.5703125" style="173" customWidth="1"/>
    <col min="13059" max="13059" width="5.5703125" style="173" customWidth="1"/>
    <col min="13060" max="13060" width="9.7109375" style="173" customWidth="1"/>
    <col min="13061" max="13061" width="5.5703125" style="173" customWidth="1"/>
    <col min="13062" max="13062" width="13.85546875" style="173" customWidth="1"/>
    <col min="13063" max="13063" width="14.28515625" style="173" customWidth="1"/>
    <col min="13064" max="13064" width="20" style="173" customWidth="1"/>
    <col min="13065" max="13065" width="13.5703125" style="173" customWidth="1"/>
    <col min="13066" max="13066" width="13.85546875" style="173" customWidth="1"/>
    <col min="13067" max="13311" width="9.140625" style="173"/>
    <col min="13312" max="13312" width="4.5703125" style="173" customWidth="1"/>
    <col min="13313" max="13313" width="44.140625" style="173" customWidth="1"/>
    <col min="13314" max="13314" width="11.5703125" style="173" customWidth="1"/>
    <col min="13315" max="13315" width="5.5703125" style="173" customWidth="1"/>
    <col min="13316" max="13316" width="9.7109375" style="173" customWidth="1"/>
    <col min="13317" max="13317" width="5.5703125" style="173" customWidth="1"/>
    <col min="13318" max="13318" width="13.85546875" style="173" customWidth="1"/>
    <col min="13319" max="13319" width="14.28515625" style="173" customWidth="1"/>
    <col min="13320" max="13320" width="20" style="173" customWidth="1"/>
    <col min="13321" max="13321" width="13.5703125" style="173" customWidth="1"/>
    <col min="13322" max="13322" width="13.85546875" style="173" customWidth="1"/>
    <col min="13323" max="13567" width="9.140625" style="173"/>
    <col min="13568" max="13568" width="4.5703125" style="173" customWidth="1"/>
    <col min="13569" max="13569" width="44.140625" style="173" customWidth="1"/>
    <col min="13570" max="13570" width="11.5703125" style="173" customWidth="1"/>
    <col min="13571" max="13571" width="5.5703125" style="173" customWidth="1"/>
    <col min="13572" max="13572" width="9.7109375" style="173" customWidth="1"/>
    <col min="13573" max="13573" width="5.5703125" style="173" customWidth="1"/>
    <col min="13574" max="13574" width="13.85546875" style="173" customWidth="1"/>
    <col min="13575" max="13575" width="14.28515625" style="173" customWidth="1"/>
    <col min="13576" max="13576" width="20" style="173" customWidth="1"/>
    <col min="13577" max="13577" width="13.5703125" style="173" customWidth="1"/>
    <col min="13578" max="13578" width="13.85546875" style="173" customWidth="1"/>
    <col min="13579" max="13823" width="9.140625" style="173"/>
    <col min="13824" max="13824" width="4.5703125" style="173" customWidth="1"/>
    <col min="13825" max="13825" width="44.140625" style="173" customWidth="1"/>
    <col min="13826" max="13826" width="11.5703125" style="173" customWidth="1"/>
    <col min="13827" max="13827" width="5.5703125" style="173" customWidth="1"/>
    <col min="13828" max="13828" width="9.7109375" style="173" customWidth="1"/>
    <col min="13829" max="13829" width="5.5703125" style="173" customWidth="1"/>
    <col min="13830" max="13830" width="13.85546875" style="173" customWidth="1"/>
    <col min="13831" max="13831" width="14.28515625" style="173" customWidth="1"/>
    <col min="13832" max="13832" width="20" style="173" customWidth="1"/>
    <col min="13833" max="13833" width="13.5703125" style="173" customWidth="1"/>
    <col min="13834" max="13834" width="13.85546875" style="173" customWidth="1"/>
    <col min="13835" max="14079" width="9.140625" style="173"/>
    <col min="14080" max="14080" width="4.5703125" style="173" customWidth="1"/>
    <col min="14081" max="14081" width="44.140625" style="173" customWidth="1"/>
    <col min="14082" max="14082" width="11.5703125" style="173" customWidth="1"/>
    <col min="14083" max="14083" width="5.5703125" style="173" customWidth="1"/>
    <col min="14084" max="14084" width="9.7109375" style="173" customWidth="1"/>
    <col min="14085" max="14085" width="5.5703125" style="173" customWidth="1"/>
    <col min="14086" max="14086" width="13.85546875" style="173" customWidth="1"/>
    <col min="14087" max="14087" width="14.28515625" style="173" customWidth="1"/>
    <col min="14088" max="14088" width="20" style="173" customWidth="1"/>
    <col min="14089" max="14089" width="13.5703125" style="173" customWidth="1"/>
    <col min="14090" max="14090" width="13.85546875" style="173" customWidth="1"/>
    <col min="14091" max="14335" width="9.140625" style="173"/>
    <col min="14336" max="14336" width="4.5703125" style="173" customWidth="1"/>
    <col min="14337" max="14337" width="44.140625" style="173" customWidth="1"/>
    <col min="14338" max="14338" width="11.5703125" style="173" customWidth="1"/>
    <col min="14339" max="14339" width="5.5703125" style="173" customWidth="1"/>
    <col min="14340" max="14340" width="9.7109375" style="173" customWidth="1"/>
    <col min="14341" max="14341" width="5.5703125" style="173" customWidth="1"/>
    <col min="14342" max="14342" width="13.85546875" style="173" customWidth="1"/>
    <col min="14343" max="14343" width="14.28515625" style="173" customWidth="1"/>
    <col min="14344" max="14344" width="20" style="173" customWidth="1"/>
    <col min="14345" max="14345" width="13.5703125" style="173" customWidth="1"/>
    <col min="14346" max="14346" width="13.85546875" style="173" customWidth="1"/>
    <col min="14347" max="14591" width="9.140625" style="173"/>
    <col min="14592" max="14592" width="4.5703125" style="173" customWidth="1"/>
    <col min="14593" max="14593" width="44.140625" style="173" customWidth="1"/>
    <col min="14594" max="14594" width="11.5703125" style="173" customWidth="1"/>
    <col min="14595" max="14595" width="5.5703125" style="173" customWidth="1"/>
    <col min="14596" max="14596" width="9.7109375" style="173" customWidth="1"/>
    <col min="14597" max="14597" width="5.5703125" style="173" customWidth="1"/>
    <col min="14598" max="14598" width="13.85546875" style="173" customWidth="1"/>
    <col min="14599" max="14599" width="14.28515625" style="173" customWidth="1"/>
    <col min="14600" max="14600" width="20" style="173" customWidth="1"/>
    <col min="14601" max="14601" width="13.5703125" style="173" customWidth="1"/>
    <col min="14602" max="14602" width="13.85546875" style="173" customWidth="1"/>
    <col min="14603" max="14847" width="9.140625" style="173"/>
    <col min="14848" max="14848" width="4.5703125" style="173" customWidth="1"/>
    <col min="14849" max="14849" width="44.140625" style="173" customWidth="1"/>
    <col min="14850" max="14850" width="11.5703125" style="173" customWidth="1"/>
    <col min="14851" max="14851" width="5.5703125" style="173" customWidth="1"/>
    <col min="14852" max="14852" width="9.7109375" style="173" customWidth="1"/>
    <col min="14853" max="14853" width="5.5703125" style="173" customWidth="1"/>
    <col min="14854" max="14854" width="13.85546875" style="173" customWidth="1"/>
    <col min="14855" max="14855" width="14.28515625" style="173" customWidth="1"/>
    <col min="14856" max="14856" width="20" style="173" customWidth="1"/>
    <col min="14857" max="14857" width="13.5703125" style="173" customWidth="1"/>
    <col min="14858" max="14858" width="13.85546875" style="173" customWidth="1"/>
    <col min="14859" max="15103" width="9.140625" style="173"/>
    <col min="15104" max="15104" width="4.5703125" style="173" customWidth="1"/>
    <col min="15105" max="15105" width="44.140625" style="173" customWidth="1"/>
    <col min="15106" max="15106" width="11.5703125" style="173" customWidth="1"/>
    <col min="15107" max="15107" width="5.5703125" style="173" customWidth="1"/>
    <col min="15108" max="15108" width="9.7109375" style="173" customWidth="1"/>
    <col min="15109" max="15109" width="5.5703125" style="173" customWidth="1"/>
    <col min="15110" max="15110" width="13.85546875" style="173" customWidth="1"/>
    <col min="15111" max="15111" width="14.28515625" style="173" customWidth="1"/>
    <col min="15112" max="15112" width="20" style="173" customWidth="1"/>
    <col min="15113" max="15113" width="13.5703125" style="173" customWidth="1"/>
    <col min="15114" max="15114" width="13.85546875" style="173" customWidth="1"/>
    <col min="15115" max="15359" width="9.140625" style="173"/>
    <col min="15360" max="15360" width="4.5703125" style="173" customWidth="1"/>
    <col min="15361" max="15361" width="44.140625" style="173" customWidth="1"/>
    <col min="15362" max="15362" width="11.5703125" style="173" customWidth="1"/>
    <col min="15363" max="15363" width="5.5703125" style="173" customWidth="1"/>
    <col min="15364" max="15364" width="9.7109375" style="173" customWidth="1"/>
    <col min="15365" max="15365" width="5.5703125" style="173" customWidth="1"/>
    <col min="15366" max="15366" width="13.85546875" style="173" customWidth="1"/>
    <col min="15367" max="15367" width="14.28515625" style="173" customWidth="1"/>
    <col min="15368" max="15368" width="20" style="173" customWidth="1"/>
    <col min="15369" max="15369" width="13.5703125" style="173" customWidth="1"/>
    <col min="15370" max="15370" width="13.85546875" style="173" customWidth="1"/>
    <col min="15371" max="15615" width="9.140625" style="173"/>
    <col min="15616" max="15616" width="4.5703125" style="173" customWidth="1"/>
    <col min="15617" max="15617" width="44.140625" style="173" customWidth="1"/>
    <col min="15618" max="15618" width="11.5703125" style="173" customWidth="1"/>
    <col min="15619" max="15619" width="5.5703125" style="173" customWidth="1"/>
    <col min="15620" max="15620" width="9.7109375" style="173" customWidth="1"/>
    <col min="15621" max="15621" width="5.5703125" style="173" customWidth="1"/>
    <col min="15622" max="15622" width="13.85546875" style="173" customWidth="1"/>
    <col min="15623" max="15623" width="14.28515625" style="173" customWidth="1"/>
    <col min="15624" max="15624" width="20" style="173" customWidth="1"/>
    <col min="15625" max="15625" width="13.5703125" style="173" customWidth="1"/>
    <col min="15626" max="15626" width="13.85546875" style="173" customWidth="1"/>
    <col min="15627" max="15871" width="9.140625" style="173"/>
    <col min="15872" max="15872" width="4.5703125" style="173" customWidth="1"/>
    <col min="15873" max="15873" width="44.140625" style="173" customWidth="1"/>
    <col min="15874" max="15874" width="11.5703125" style="173" customWidth="1"/>
    <col min="15875" max="15875" width="5.5703125" style="173" customWidth="1"/>
    <col min="15876" max="15876" width="9.7109375" style="173" customWidth="1"/>
    <col min="15877" max="15877" width="5.5703125" style="173" customWidth="1"/>
    <col min="15878" max="15878" width="13.85546875" style="173" customWidth="1"/>
    <col min="15879" max="15879" width="14.28515625" style="173" customWidth="1"/>
    <col min="15880" max="15880" width="20" style="173" customWidth="1"/>
    <col min="15881" max="15881" width="13.5703125" style="173" customWidth="1"/>
    <col min="15882" max="15882" width="13.85546875" style="173" customWidth="1"/>
    <col min="15883" max="16127" width="9.140625" style="173"/>
    <col min="16128" max="16128" width="4.5703125" style="173" customWidth="1"/>
    <col min="16129" max="16129" width="44.140625" style="173" customWidth="1"/>
    <col min="16130" max="16130" width="11.5703125" style="173" customWidth="1"/>
    <col min="16131" max="16131" width="5.5703125" style="173" customWidth="1"/>
    <col min="16132" max="16132" width="9.7109375" style="173" customWidth="1"/>
    <col min="16133" max="16133" width="5.5703125" style="173" customWidth="1"/>
    <col min="16134" max="16134" width="13.85546875" style="173" customWidth="1"/>
    <col min="16135" max="16135" width="14.28515625" style="173" customWidth="1"/>
    <col min="16136" max="16136" width="20" style="173" customWidth="1"/>
    <col min="16137" max="16137" width="13.5703125" style="173" customWidth="1"/>
    <col min="16138" max="16138" width="13.85546875" style="173" customWidth="1"/>
    <col min="16139" max="16384" width="9.140625" style="173"/>
  </cols>
  <sheetData>
    <row r="1" spans="1:13" ht="18">
      <c r="B1" s="1098" t="s">
        <v>268</v>
      </c>
      <c r="C1" s="1098"/>
      <c r="D1" s="1098"/>
      <c r="E1" s="1098"/>
    </row>
    <row r="3" spans="1:13" ht="18">
      <c r="B3" s="1099" t="s">
        <v>1640</v>
      </c>
      <c r="C3" s="1099"/>
      <c r="D3" s="1099"/>
      <c r="E3" s="1099"/>
      <c r="F3" s="1099"/>
      <c r="G3" s="1099"/>
      <c r="H3" s="1099"/>
    </row>
    <row r="4" spans="1:13" ht="14.25" customHeight="1">
      <c r="B4" s="270"/>
      <c r="C4" s="270"/>
      <c r="D4" s="270"/>
      <c r="E4" s="270"/>
      <c r="F4" s="270"/>
      <c r="G4" s="270"/>
      <c r="H4" s="270"/>
    </row>
    <row r="5" spans="1:13" ht="14.25" customHeight="1">
      <c r="B5" s="270"/>
      <c r="C5" s="270"/>
      <c r="D5" s="270"/>
      <c r="E5" s="270"/>
      <c r="F5" s="270"/>
      <c r="G5" s="270"/>
      <c r="H5" s="271" t="s">
        <v>1874</v>
      </c>
    </row>
    <row r="6" spans="1:13" ht="17.25" customHeight="1">
      <c r="B6" s="270"/>
      <c r="C6" s="270"/>
      <c r="D6" s="270"/>
      <c r="E6" s="270"/>
      <c r="F6" s="270"/>
      <c r="G6" s="270"/>
      <c r="H6" s="270"/>
    </row>
    <row r="7" spans="1:13" ht="45.75" customHeight="1">
      <c r="A7" s="1100" t="s">
        <v>79</v>
      </c>
      <c r="B7" s="1100" t="s">
        <v>4</v>
      </c>
      <c r="C7" s="1100" t="s">
        <v>269</v>
      </c>
      <c r="D7" s="1100" t="s">
        <v>6</v>
      </c>
      <c r="E7" s="1100" t="s">
        <v>13</v>
      </c>
      <c r="F7" s="1100" t="s">
        <v>10</v>
      </c>
      <c r="G7" s="1066" t="s">
        <v>270</v>
      </c>
      <c r="H7" s="1066"/>
    </row>
    <row r="8" spans="1:13" ht="45" customHeight="1">
      <c r="A8" s="1100"/>
      <c r="B8" s="1100"/>
      <c r="C8" s="1100"/>
      <c r="D8" s="1100"/>
      <c r="E8" s="1100"/>
      <c r="F8" s="1100"/>
      <c r="G8" s="473" t="s">
        <v>271</v>
      </c>
      <c r="H8" s="473" t="s">
        <v>272</v>
      </c>
      <c r="I8" s="272"/>
      <c r="J8" s="176"/>
      <c r="K8" s="273"/>
      <c r="L8" s="273"/>
      <c r="M8" s="176"/>
    </row>
    <row r="9" spans="1:13" ht="14.25">
      <c r="A9" s="180">
        <v>1</v>
      </c>
      <c r="B9" s="180">
        <v>2</v>
      </c>
      <c r="C9" s="180">
        <v>3</v>
      </c>
      <c r="D9" s="180">
        <v>4</v>
      </c>
      <c r="E9" s="180">
        <v>5</v>
      </c>
      <c r="F9" s="180">
        <v>6</v>
      </c>
      <c r="G9" s="180">
        <v>7</v>
      </c>
      <c r="H9" s="180">
        <v>8</v>
      </c>
    </row>
    <row r="10" spans="1:13" ht="28.5" customHeight="1">
      <c r="A10" s="304">
        <v>1</v>
      </c>
      <c r="B10" s="282" t="s">
        <v>173</v>
      </c>
      <c r="C10" s="283">
        <v>7130601958</v>
      </c>
      <c r="D10" s="284" t="s">
        <v>18</v>
      </c>
      <c r="E10" s="309">
        <f>VLOOKUP(C10,'SOR RATE 2025-26'!A:D,4,0)/1000</f>
        <v>57.234720000000003</v>
      </c>
      <c r="F10" s="884">
        <v>482.3</v>
      </c>
      <c r="G10" s="309">
        <f>E10*F10</f>
        <v>27604.305456000002</v>
      </c>
      <c r="H10" s="309">
        <f>E10*F10</f>
        <v>27604.305456000002</v>
      </c>
      <c r="I10" s="142"/>
      <c r="J10" s="24"/>
      <c r="K10" s="24"/>
      <c r="L10" s="24"/>
    </row>
    <row r="11" spans="1:13" ht="15" customHeight="1">
      <c r="A11" s="304">
        <v>2</v>
      </c>
      <c r="B11" s="661" t="s">
        <v>273</v>
      </c>
      <c r="C11" s="283">
        <v>7130310053</v>
      </c>
      <c r="D11" s="304" t="s">
        <v>194</v>
      </c>
      <c r="E11" s="309">
        <f>VLOOKUP(C11,'SOR RATE 2025-26'!A:D,4,0)/1000</f>
        <v>1770.4467</v>
      </c>
      <c r="F11" s="304">
        <v>50</v>
      </c>
      <c r="G11" s="309">
        <f>E11*F11</f>
        <v>88522.334999999992</v>
      </c>
      <c r="H11" s="304"/>
    </row>
    <row r="12" spans="1:13" ht="15.75" customHeight="1">
      <c r="A12" s="304">
        <v>3</v>
      </c>
      <c r="B12" s="661" t="s">
        <v>274</v>
      </c>
      <c r="C12" s="283">
        <v>7130310054</v>
      </c>
      <c r="D12" s="304" t="s">
        <v>194</v>
      </c>
      <c r="E12" s="309">
        <f>VLOOKUP(C12,'SOR RATE 2025-26'!A:D,4,0)/1000</f>
        <v>2251.3059199999998</v>
      </c>
      <c r="F12" s="304">
        <v>50</v>
      </c>
      <c r="G12" s="304"/>
      <c r="H12" s="309">
        <f>E12*F12</f>
        <v>112565.29599999999</v>
      </c>
    </row>
    <row r="13" spans="1:13" ht="30" customHeight="1">
      <c r="A13" s="304">
        <v>4</v>
      </c>
      <c r="B13" s="291" t="s">
        <v>1757</v>
      </c>
      <c r="C13" s="304">
        <v>7130320039</v>
      </c>
      <c r="D13" s="304" t="s">
        <v>53</v>
      </c>
      <c r="E13" s="309">
        <f>VLOOKUP(C13,'SOR RATE 2025-26'!A:D,4,0)</f>
        <v>20273.22</v>
      </c>
      <c r="F13" s="304">
        <v>2</v>
      </c>
      <c r="G13" s="309">
        <f>E13*F13</f>
        <v>40546.44</v>
      </c>
      <c r="H13" s="309"/>
    </row>
    <row r="14" spans="1:13" ht="30" customHeight="1">
      <c r="A14" s="304">
        <v>5</v>
      </c>
      <c r="B14" s="291" t="s">
        <v>1758</v>
      </c>
      <c r="C14" s="304">
        <v>7130320040</v>
      </c>
      <c r="D14" s="304" t="s">
        <v>53</v>
      </c>
      <c r="E14" s="309">
        <f>VLOOKUP(C14,'SOR RATE 2025-26'!A:D,4,0)</f>
        <v>23652.11</v>
      </c>
      <c r="F14" s="304">
        <v>2</v>
      </c>
      <c r="G14" s="309"/>
      <c r="H14" s="309">
        <f t="shared" ref="H14:H20" si="0">E14*F14</f>
        <v>47304.22</v>
      </c>
    </row>
    <row r="15" spans="1:13" ht="16.5" customHeight="1">
      <c r="A15" s="304">
        <v>6</v>
      </c>
      <c r="B15" s="661" t="s">
        <v>275</v>
      </c>
      <c r="C15" s="304">
        <v>7130870013</v>
      </c>
      <c r="D15" s="304" t="s">
        <v>90</v>
      </c>
      <c r="E15" s="309">
        <f>VLOOKUP(C15,'SOR RATE 2025-26'!A:D,4,0)</f>
        <v>149.25</v>
      </c>
      <c r="F15" s="304">
        <v>1</v>
      </c>
      <c r="G15" s="309">
        <f t="shared" ref="G15:G20" si="1">E15*F15</f>
        <v>149.25</v>
      </c>
      <c r="H15" s="309">
        <f t="shared" si="0"/>
        <v>149.25</v>
      </c>
    </row>
    <row r="16" spans="1:13" ht="15.75" customHeight="1">
      <c r="A16" s="304">
        <v>7</v>
      </c>
      <c r="B16" s="311" t="s">
        <v>276</v>
      </c>
      <c r="C16" s="304">
        <v>7130810681</v>
      </c>
      <c r="D16" s="304" t="s">
        <v>53</v>
      </c>
      <c r="E16" s="309">
        <f>VLOOKUP(C16,'SOR RATE 2025-26'!A:D,4,0)</f>
        <v>3829.65</v>
      </c>
      <c r="F16" s="304">
        <v>2</v>
      </c>
      <c r="G16" s="309">
        <f t="shared" si="1"/>
        <v>7659.3</v>
      </c>
      <c r="H16" s="309">
        <f t="shared" si="0"/>
        <v>7659.3</v>
      </c>
    </row>
    <row r="17" spans="1:12" ht="14.25" customHeight="1">
      <c r="A17" s="304">
        <v>8</v>
      </c>
      <c r="B17" s="311" t="s">
        <v>277</v>
      </c>
      <c r="C17" s="304">
        <v>7130860033</v>
      </c>
      <c r="D17" s="304" t="s">
        <v>15</v>
      </c>
      <c r="E17" s="309">
        <f>VLOOKUP(C17,'SOR RATE 2025-26'!A:D,4,0)</f>
        <v>1066.71</v>
      </c>
      <c r="F17" s="304">
        <v>2</v>
      </c>
      <c r="G17" s="309">
        <f t="shared" si="1"/>
        <v>2133.42</v>
      </c>
      <c r="H17" s="309">
        <f t="shared" si="0"/>
        <v>2133.42</v>
      </c>
    </row>
    <row r="18" spans="1:12" ht="16.5" customHeight="1">
      <c r="A18" s="304">
        <v>9</v>
      </c>
      <c r="B18" s="311" t="s">
        <v>278</v>
      </c>
      <c r="C18" s="304">
        <v>7130860076</v>
      </c>
      <c r="D18" s="304" t="s">
        <v>18</v>
      </c>
      <c r="E18" s="309">
        <f>VLOOKUP(C18,'SOR RATE 2025-26'!A:D,4,0)/1000</f>
        <v>90.645839999999993</v>
      </c>
      <c r="F18" s="304">
        <v>17</v>
      </c>
      <c r="G18" s="309">
        <f t="shared" si="1"/>
        <v>1540.9792799999998</v>
      </c>
      <c r="H18" s="309">
        <f t="shared" si="0"/>
        <v>1540.9792799999998</v>
      </c>
    </row>
    <row r="19" spans="1:12" ht="42" customHeight="1">
      <c r="A19" s="304">
        <v>10</v>
      </c>
      <c r="B19" s="292" t="s">
        <v>279</v>
      </c>
      <c r="C19" s="304">
        <v>7130200202</v>
      </c>
      <c r="D19" s="304" t="s">
        <v>66</v>
      </c>
      <c r="E19" s="309">
        <f>VLOOKUP(C19,'SOR RATE 2025-26'!A:D,4,0)</f>
        <v>2970.0000000000005</v>
      </c>
      <c r="F19" s="662">
        <f>0.65+0.6</f>
        <v>1.25</v>
      </c>
      <c r="G19" s="309">
        <f t="shared" si="1"/>
        <v>3712.5000000000005</v>
      </c>
      <c r="H19" s="309">
        <f t="shared" si="0"/>
        <v>3712.5000000000005</v>
      </c>
      <c r="I19" s="881" t="s">
        <v>1875</v>
      </c>
    </row>
    <row r="20" spans="1:12" ht="14.25" customHeight="1">
      <c r="A20" s="663">
        <v>11</v>
      </c>
      <c r="B20" s="664" t="s">
        <v>38</v>
      </c>
      <c r="C20" s="283">
        <v>7130211158</v>
      </c>
      <c r="D20" s="284" t="s">
        <v>39</v>
      </c>
      <c r="E20" s="309">
        <f>VLOOKUP(C20,'SOR RATE 2025-26'!A:D,4,0)</f>
        <v>184.42</v>
      </c>
      <c r="F20" s="304">
        <v>1</v>
      </c>
      <c r="G20" s="309">
        <f t="shared" si="1"/>
        <v>184.42</v>
      </c>
      <c r="H20" s="309">
        <f t="shared" si="0"/>
        <v>184.42</v>
      </c>
    </row>
    <row r="21" spans="1:12" ht="14.25" customHeight="1">
      <c r="A21" s="304">
        <v>12</v>
      </c>
      <c r="B21" s="664" t="s">
        <v>40</v>
      </c>
      <c r="C21" s="283">
        <v>7130210809</v>
      </c>
      <c r="D21" s="284" t="s">
        <v>39</v>
      </c>
      <c r="E21" s="309">
        <f>VLOOKUP(C21,'SOR RATE 2025-26'!A:D,4,0)</f>
        <v>412.07</v>
      </c>
      <c r="F21" s="304">
        <v>1</v>
      </c>
      <c r="G21" s="309">
        <f t="shared" ref="G21:G26" si="2">E21*F21</f>
        <v>412.07</v>
      </c>
      <c r="H21" s="309">
        <f t="shared" ref="H21:H29" si="3">E21*F21</f>
        <v>412.07</v>
      </c>
    </row>
    <row r="22" spans="1:12" ht="14.25" customHeight="1">
      <c r="A22" s="663">
        <v>13</v>
      </c>
      <c r="B22" s="282" t="s">
        <v>41</v>
      </c>
      <c r="C22" s="283">
        <v>7130610206</v>
      </c>
      <c r="D22" s="284" t="s">
        <v>18</v>
      </c>
      <c r="E22" s="309">
        <f>VLOOKUP(C22,'SOR RATE 2025-26'!A:D,4,0)/1000</f>
        <v>86.441000000000003</v>
      </c>
      <c r="F22" s="304">
        <v>2</v>
      </c>
      <c r="G22" s="309">
        <f t="shared" si="2"/>
        <v>172.88200000000001</v>
      </c>
      <c r="H22" s="309">
        <f t="shared" si="3"/>
        <v>172.88200000000001</v>
      </c>
      <c r="I22" s="183"/>
      <c r="J22" s="24"/>
    </row>
    <row r="23" spans="1:12" ht="15" customHeight="1">
      <c r="A23" s="304">
        <v>14</v>
      </c>
      <c r="B23" s="664" t="s">
        <v>42</v>
      </c>
      <c r="C23" s="283">
        <v>7130880041</v>
      </c>
      <c r="D23" s="284" t="s">
        <v>15</v>
      </c>
      <c r="E23" s="309">
        <f>VLOOKUP(C23,'SOR RATE 2025-26'!A:D,4,0)</f>
        <v>104.33</v>
      </c>
      <c r="F23" s="304">
        <v>1</v>
      </c>
      <c r="G23" s="309">
        <f t="shared" si="2"/>
        <v>104.33</v>
      </c>
      <c r="H23" s="309">
        <f t="shared" si="3"/>
        <v>104.33</v>
      </c>
    </row>
    <row r="24" spans="1:12" ht="14.25" customHeight="1">
      <c r="A24" s="663">
        <v>15</v>
      </c>
      <c r="B24" s="282" t="s">
        <v>198</v>
      </c>
      <c r="C24" s="283">
        <v>7130810692</v>
      </c>
      <c r="D24" s="284" t="s">
        <v>24</v>
      </c>
      <c r="E24" s="309">
        <f>VLOOKUP(C24,'SOR RATE 2025-26'!A:D,4,0)</f>
        <v>371.1</v>
      </c>
      <c r="F24" s="304">
        <v>4</v>
      </c>
      <c r="G24" s="309">
        <f t="shared" si="2"/>
        <v>1484.4</v>
      </c>
      <c r="H24" s="309">
        <f t="shared" si="3"/>
        <v>1484.4</v>
      </c>
    </row>
    <row r="25" spans="1:12" ht="13.5" customHeight="1">
      <c r="A25" s="663">
        <v>16</v>
      </c>
      <c r="B25" s="664" t="s">
        <v>280</v>
      </c>
      <c r="C25" s="283">
        <v>7130620609</v>
      </c>
      <c r="D25" s="284" t="s">
        <v>18</v>
      </c>
      <c r="E25" s="309">
        <f>VLOOKUP(C25,'SOR RATE 2025-26'!A:D,4,0)</f>
        <v>87.55</v>
      </c>
      <c r="F25" s="304">
        <v>5</v>
      </c>
      <c r="G25" s="309">
        <f t="shared" si="2"/>
        <v>437.75</v>
      </c>
      <c r="H25" s="309">
        <f t="shared" si="3"/>
        <v>437.75</v>
      </c>
    </row>
    <row r="26" spans="1:12" ht="13.5" customHeight="1">
      <c r="A26" s="304">
        <v>17</v>
      </c>
      <c r="B26" s="664" t="s">
        <v>281</v>
      </c>
      <c r="C26" s="283">
        <v>7130620614</v>
      </c>
      <c r="D26" s="284" t="s">
        <v>18</v>
      </c>
      <c r="E26" s="309">
        <f>VLOOKUP(C26,'SOR RATE 2025-26'!A:D,4,0)</f>
        <v>86.09</v>
      </c>
      <c r="F26" s="304">
        <v>1</v>
      </c>
      <c r="G26" s="309">
        <f t="shared" si="2"/>
        <v>86.09</v>
      </c>
      <c r="H26" s="309">
        <f t="shared" si="3"/>
        <v>86.09</v>
      </c>
    </row>
    <row r="27" spans="1:12" ht="35.25" customHeight="1">
      <c r="A27" s="304">
        <v>18</v>
      </c>
      <c r="B27" s="291" t="s">
        <v>282</v>
      </c>
      <c r="C27" s="304">
        <v>7130320044</v>
      </c>
      <c r="D27" s="284" t="s">
        <v>90</v>
      </c>
      <c r="E27" s="309">
        <f>VLOOKUP(C27,'SOR RATE 2025-26'!A:D,4,0)</f>
        <v>1149.04</v>
      </c>
      <c r="F27" s="304">
        <v>2</v>
      </c>
      <c r="G27" s="309">
        <f>E27*F27</f>
        <v>2298.08</v>
      </c>
      <c r="H27" s="309">
        <f>E27*F27</f>
        <v>2298.08</v>
      </c>
      <c r="I27" s="274"/>
      <c r="J27" s="220"/>
      <c r="K27" s="275"/>
      <c r="L27" s="275"/>
    </row>
    <row r="28" spans="1:12" ht="41.25" customHeight="1">
      <c r="A28" s="304">
        <v>19</v>
      </c>
      <c r="B28" s="291" t="s">
        <v>283</v>
      </c>
      <c r="C28" s="304">
        <v>7130642039</v>
      </c>
      <c r="D28" s="287" t="s">
        <v>15</v>
      </c>
      <c r="E28" s="309">
        <f>VLOOKUP(C28,'SOR RATE 2025-26'!A:D,4,0)</f>
        <v>902.45</v>
      </c>
      <c r="F28" s="304">
        <v>2</v>
      </c>
      <c r="G28" s="309">
        <f>E28*F28</f>
        <v>1804.9</v>
      </c>
      <c r="H28" s="309">
        <f>E28*F28</f>
        <v>1804.9</v>
      </c>
      <c r="I28" s="274"/>
      <c r="J28" s="274"/>
    </row>
    <row r="29" spans="1:12" ht="15" customHeight="1">
      <c r="A29" s="304">
        <v>20</v>
      </c>
      <c r="B29" s="291" t="s">
        <v>284</v>
      </c>
      <c r="C29" s="287">
        <v>7130320045</v>
      </c>
      <c r="D29" s="287" t="s">
        <v>15</v>
      </c>
      <c r="E29" s="309">
        <f>VLOOKUP(C29,'SOR RATE 2025-26'!A:D,4,0)</f>
        <v>34.130000000000003</v>
      </c>
      <c r="F29" s="304">
        <v>25</v>
      </c>
      <c r="G29" s="309">
        <f>E29*F29</f>
        <v>853.25000000000011</v>
      </c>
      <c r="H29" s="309">
        <f t="shared" si="3"/>
        <v>853.25000000000011</v>
      </c>
      <c r="I29" s="274"/>
      <c r="J29" s="274"/>
    </row>
    <row r="30" spans="1:12" ht="29.25" customHeight="1">
      <c r="A30" s="665">
        <v>21</v>
      </c>
      <c r="B30" s="313" t="s">
        <v>61</v>
      </c>
      <c r="C30" s="666"/>
      <c r="D30" s="666"/>
      <c r="E30" s="665"/>
      <c r="F30" s="665"/>
      <c r="G30" s="277">
        <f>SUM(G10:G29)</f>
        <v>179706.70173599999</v>
      </c>
      <c r="H30" s="277">
        <f>SUM(H10:H29)</f>
        <v>210507.442736</v>
      </c>
      <c r="I30" s="256"/>
      <c r="J30" s="256"/>
    </row>
    <row r="31" spans="1:12" ht="29.25" customHeight="1">
      <c r="A31" s="665">
        <v>22</v>
      </c>
      <c r="B31" s="313" t="s">
        <v>62</v>
      </c>
      <c r="C31" s="666"/>
      <c r="D31" s="666"/>
      <c r="E31" s="665"/>
      <c r="F31" s="665"/>
      <c r="G31" s="277">
        <f>G30/1.18</f>
        <v>152293.81503050847</v>
      </c>
      <c r="H31" s="277">
        <f>H30/1.18</f>
        <v>178396.13791186441</v>
      </c>
      <c r="I31" s="256"/>
      <c r="J31" s="256"/>
    </row>
    <row r="32" spans="1:12" ht="15.75" customHeight="1">
      <c r="A32" s="304">
        <v>23</v>
      </c>
      <c r="B32" s="282" t="s">
        <v>1763</v>
      </c>
      <c r="C32" s="663"/>
      <c r="D32" s="663"/>
      <c r="E32" s="304">
        <v>7.4999999999999997E-2</v>
      </c>
      <c r="F32" s="304"/>
      <c r="G32" s="309">
        <f>E32*G31</f>
        <v>11422.036127288135</v>
      </c>
      <c r="H32" s="309">
        <f>E32*H31</f>
        <v>13379.71034338983</v>
      </c>
      <c r="I32" s="256"/>
    </row>
    <row r="33" spans="1:12" ht="14.25" customHeight="1">
      <c r="A33" s="304">
        <v>24</v>
      </c>
      <c r="B33" s="664" t="s">
        <v>1641</v>
      </c>
      <c r="C33" s="663"/>
      <c r="D33" s="663"/>
      <c r="E33" s="309">
        <v>24835</v>
      </c>
      <c r="F33" s="304">
        <v>1</v>
      </c>
      <c r="G33" s="309">
        <f>E33*F33</f>
        <v>24835</v>
      </c>
      <c r="H33" s="309">
        <f>E33*F33</f>
        <v>24835</v>
      </c>
    </row>
    <row r="34" spans="1:12" ht="15.75" customHeight="1">
      <c r="A34" s="304">
        <v>25</v>
      </c>
      <c r="B34" s="459" t="s">
        <v>1759</v>
      </c>
      <c r="C34" s="663"/>
      <c r="D34" s="663"/>
      <c r="E34" s="309"/>
      <c r="F34" s="304"/>
      <c r="G34" s="309"/>
      <c r="H34" s="309"/>
      <c r="J34" s="186"/>
    </row>
    <row r="35" spans="1:12" s="3" customFormat="1" ht="19.5" customHeight="1">
      <c r="A35" s="283" t="s">
        <v>67</v>
      </c>
      <c r="B35" s="282" t="s">
        <v>1629</v>
      </c>
      <c r="C35" s="456"/>
      <c r="D35" s="457"/>
      <c r="E35" s="286"/>
      <c r="F35" s="286">
        <v>0.02</v>
      </c>
      <c r="G35" s="458">
        <f>G31*F35</f>
        <v>3045.8763006101694</v>
      </c>
      <c r="H35" s="458">
        <f>H31*F35</f>
        <v>3567.9227582372882</v>
      </c>
      <c r="I35" s="173"/>
    </row>
    <row r="36" spans="1:12" ht="15" customHeight="1">
      <c r="A36" s="304">
        <v>26</v>
      </c>
      <c r="B36" s="321" t="s">
        <v>65</v>
      </c>
      <c r="C36" s="663"/>
      <c r="D36" s="304" t="s">
        <v>66</v>
      </c>
      <c r="E36" s="289">
        <f>719.44986*1.029</f>
        <v>740.31390593999993</v>
      </c>
      <c r="F36" s="304">
        <v>1.25</v>
      </c>
      <c r="G36" s="309">
        <f>E36*F36</f>
        <v>925.39238242499994</v>
      </c>
      <c r="H36" s="309">
        <f>E36*F36</f>
        <v>925.39238242499994</v>
      </c>
      <c r="I36" s="689"/>
    </row>
    <row r="37" spans="1:12" ht="15" customHeight="1">
      <c r="A37" s="304">
        <v>27</v>
      </c>
      <c r="B37" s="291" t="s">
        <v>259</v>
      </c>
      <c r="C37" s="667"/>
      <c r="D37" s="287" t="s">
        <v>15</v>
      </c>
      <c r="E37" s="668">
        <f>3266.55*1.029</f>
        <v>3361.2799500000001</v>
      </c>
      <c r="F37" s="304">
        <v>2</v>
      </c>
      <c r="G37" s="309">
        <f>E37*F37</f>
        <v>6722.5599000000002</v>
      </c>
      <c r="H37" s="309">
        <f>E37*F37</f>
        <v>6722.5599000000002</v>
      </c>
      <c r="I37" s="689"/>
    </row>
    <row r="38" spans="1:12" ht="45.75" customHeight="1">
      <c r="A38" s="304">
        <v>28</v>
      </c>
      <c r="B38" s="282" t="s">
        <v>1642</v>
      </c>
      <c r="C38" s="667"/>
      <c r="D38" s="287"/>
      <c r="E38" s="309"/>
      <c r="F38" s="304"/>
      <c r="G38" s="309">
        <f>(G31+G32+G33+G35+G36+G37)*0.125</f>
        <v>24905.584967603969</v>
      </c>
      <c r="H38" s="309">
        <f>(H31+H32+H33+H35+H36+H37)*0.125</f>
        <v>28478.340411989564</v>
      </c>
      <c r="I38" s="689"/>
      <c r="L38" s="276"/>
    </row>
    <row r="39" spans="1:12" ht="32.25" customHeight="1">
      <c r="A39" s="665">
        <v>29</v>
      </c>
      <c r="B39" s="327" t="s">
        <v>1799</v>
      </c>
      <c r="C39" s="667"/>
      <c r="D39" s="287"/>
      <c r="E39" s="309"/>
      <c r="F39" s="304"/>
      <c r="G39" s="277">
        <f>G31+G32+G33+G35+G36+G37+G38</f>
        <v>224150.26470843572</v>
      </c>
      <c r="H39" s="277">
        <f>H31+H32+H33+H35+H36+H37+H38</f>
        <v>256305.06370790608</v>
      </c>
      <c r="I39" s="689"/>
    </row>
    <row r="40" spans="1:12" ht="15.75" customHeight="1">
      <c r="A40" s="304">
        <v>30</v>
      </c>
      <c r="B40" s="282" t="s">
        <v>1775</v>
      </c>
      <c r="C40" s="667"/>
      <c r="D40" s="287"/>
      <c r="E40" s="309">
        <v>0.09</v>
      </c>
      <c r="F40" s="304"/>
      <c r="G40" s="309">
        <f>G39*E40</f>
        <v>20173.523823759213</v>
      </c>
      <c r="H40" s="309">
        <f>H39*E40</f>
        <v>23067.455733711548</v>
      </c>
    </row>
    <row r="41" spans="1:12" ht="15.75" customHeight="1">
      <c r="A41" s="304">
        <v>31</v>
      </c>
      <c r="B41" s="282" t="s">
        <v>1776</v>
      </c>
      <c r="C41" s="667"/>
      <c r="D41" s="287"/>
      <c r="E41" s="309">
        <v>0.09</v>
      </c>
      <c r="F41" s="304"/>
      <c r="G41" s="309">
        <f>G39*E41</f>
        <v>20173.523823759213</v>
      </c>
      <c r="H41" s="309">
        <f>H39*E41</f>
        <v>23067.455733711548</v>
      </c>
      <c r="I41" s="183"/>
    </row>
    <row r="42" spans="1:12" ht="28.5" customHeight="1">
      <c r="A42" s="304">
        <v>32</v>
      </c>
      <c r="B42" s="282" t="s">
        <v>1777</v>
      </c>
      <c r="C42" s="663"/>
      <c r="D42" s="663"/>
      <c r="E42" s="663"/>
      <c r="F42" s="663"/>
      <c r="G42" s="277">
        <f>G39+G40+G41</f>
        <v>264497.31235595414</v>
      </c>
      <c r="H42" s="277">
        <f>H39+H40+H41</f>
        <v>302439.97517532919</v>
      </c>
    </row>
    <row r="43" spans="1:12" ht="30" customHeight="1">
      <c r="A43" s="665">
        <v>33</v>
      </c>
      <c r="B43" s="327" t="s">
        <v>74</v>
      </c>
      <c r="C43" s="669"/>
      <c r="D43" s="669"/>
      <c r="E43" s="669"/>
      <c r="F43" s="669"/>
      <c r="G43" s="277">
        <f>ROUND(G42,0)</f>
        <v>264497</v>
      </c>
      <c r="H43" s="277">
        <f>ROUND(H42,0)</f>
        <v>302440</v>
      </c>
    </row>
    <row r="44" spans="1:12" ht="9" customHeight="1">
      <c r="A44" s="256"/>
      <c r="B44" s="256"/>
      <c r="C44" s="256"/>
      <c r="D44" s="256"/>
      <c r="E44" s="256"/>
      <c r="F44" s="256"/>
      <c r="G44" s="256"/>
      <c r="H44" s="256"/>
    </row>
    <row r="45" spans="1:12" ht="27.75" customHeight="1">
      <c r="A45" s="670" t="s">
        <v>262</v>
      </c>
      <c r="B45" s="1097" t="s">
        <v>285</v>
      </c>
      <c r="C45" s="1097"/>
      <c r="D45" s="1097"/>
      <c r="E45" s="1097"/>
      <c r="F45" s="1097"/>
      <c r="G45" s="256"/>
      <c r="H45" s="256"/>
      <c r="I45" s="258"/>
    </row>
    <row r="46" spans="1:12" ht="15">
      <c r="A46" s="1017" t="s">
        <v>75</v>
      </c>
      <c r="B46" s="1017"/>
      <c r="C46" s="480"/>
      <c r="D46" s="481"/>
      <c r="E46" s="249"/>
      <c r="F46" s="249"/>
      <c r="G46" s="249"/>
      <c r="H46" s="249"/>
      <c r="I46" s="258"/>
    </row>
    <row r="47" spans="1:12" ht="42.75" customHeight="1">
      <c r="A47" s="742">
        <v>1</v>
      </c>
      <c r="B47" s="1018" t="s">
        <v>1931</v>
      </c>
      <c r="C47" s="1018"/>
      <c r="D47" s="1018"/>
      <c r="E47" s="1018"/>
      <c r="F47" s="1018"/>
      <c r="G47" s="1018"/>
      <c r="H47" s="1018"/>
      <c r="I47" s="258"/>
    </row>
    <row r="48" spans="1:12" ht="14.25">
      <c r="A48" s="481" t="s">
        <v>16</v>
      </c>
      <c r="B48" s="1011" t="s">
        <v>77</v>
      </c>
      <c r="C48" s="1011"/>
      <c r="D48" s="1011"/>
      <c r="E48" s="1011"/>
      <c r="F48" s="1011"/>
      <c r="G48" s="1011"/>
      <c r="H48" s="1011"/>
    </row>
    <row r="50" spans="1:1" ht="12" customHeight="1">
      <c r="A50" s="257"/>
    </row>
  </sheetData>
  <mergeCells count="13">
    <mergeCell ref="A46:B46"/>
    <mergeCell ref="B47:H47"/>
    <mergeCell ref="B48:H48"/>
    <mergeCell ref="B45:F45"/>
    <mergeCell ref="B1:E1"/>
    <mergeCell ref="B3:H3"/>
    <mergeCell ref="A7:A8"/>
    <mergeCell ref="B7:B8"/>
    <mergeCell ref="C7:C8"/>
    <mergeCell ref="D7:D8"/>
    <mergeCell ref="E7:E8"/>
    <mergeCell ref="F7:F8"/>
    <mergeCell ref="G7:H7"/>
  </mergeCells>
  <conditionalFormatting sqref="B30">
    <cfRule type="cellIs" dxfId="11" priority="2" stopIfTrue="1" operator="equal">
      <formula>"?"</formula>
    </cfRule>
  </conditionalFormatting>
  <conditionalFormatting sqref="B31">
    <cfRule type="cellIs" dxfId="10" priority="1" stopIfTrue="1" operator="equal">
      <formula>"?"</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workbookViewId="0">
      <pane xSplit="3" ySplit="8" topLeftCell="D54" activePane="bottomRight" state="frozen"/>
      <selection pane="topRight" activeCell="D1" sqref="D1"/>
      <selection pane="bottomLeft" activeCell="A9" sqref="A9"/>
      <selection pane="bottomRight" activeCell="J55" sqref="J55"/>
    </sheetView>
  </sheetViews>
  <sheetFormatPr defaultRowHeight="12.75"/>
  <cols>
    <col min="1" max="1" width="4.140625" style="173" customWidth="1"/>
    <col min="2" max="2" width="52" style="173" customWidth="1"/>
    <col min="3" max="3" width="13.7109375" style="173" customWidth="1"/>
    <col min="4" max="4" width="6.28515625" style="173" customWidth="1"/>
    <col min="5" max="5" width="5.5703125" style="173" customWidth="1"/>
    <col min="6" max="6" width="9.5703125" style="173" customWidth="1"/>
    <col min="7" max="7" width="13.5703125" style="173" customWidth="1"/>
    <col min="8" max="8" width="6.85546875" style="173" customWidth="1"/>
    <col min="9" max="9" width="9" style="173" customWidth="1"/>
    <col min="10" max="10" width="11.140625" style="173" customWidth="1"/>
    <col min="11" max="11" width="19.85546875" style="173" customWidth="1"/>
    <col min="12" max="252" width="9.140625" style="173"/>
    <col min="253" max="253" width="4.140625" style="173" customWidth="1"/>
    <col min="254" max="254" width="52" style="173" customWidth="1"/>
    <col min="255" max="255" width="13.7109375" style="173" customWidth="1"/>
    <col min="256" max="256" width="5.7109375" style="173" bestFit="1" customWidth="1"/>
    <col min="257" max="257" width="5.5703125" style="173" customWidth="1"/>
    <col min="258" max="258" width="9.5703125" style="173" customWidth="1"/>
    <col min="259" max="259" width="13.5703125" style="173" customWidth="1"/>
    <col min="260" max="260" width="5.28515625" style="173" customWidth="1"/>
    <col min="261" max="261" width="9" style="173" customWidth="1"/>
    <col min="262" max="262" width="11.140625" style="173" customWidth="1"/>
    <col min="263" max="263" width="23.5703125" style="173" customWidth="1"/>
    <col min="264" max="264" width="23.7109375" style="173" customWidth="1"/>
    <col min="265" max="265" width="14.85546875" style="173" customWidth="1"/>
    <col min="266" max="508" width="9.140625" style="173"/>
    <col min="509" max="509" width="4.140625" style="173" customWidth="1"/>
    <col min="510" max="510" width="52" style="173" customWidth="1"/>
    <col min="511" max="511" width="13.7109375" style="173" customWidth="1"/>
    <col min="512" max="512" width="5.7109375" style="173" bestFit="1" customWidth="1"/>
    <col min="513" max="513" width="5.5703125" style="173" customWidth="1"/>
    <col min="514" max="514" width="9.5703125" style="173" customWidth="1"/>
    <col min="515" max="515" width="13.5703125" style="173" customWidth="1"/>
    <col min="516" max="516" width="5.28515625" style="173" customWidth="1"/>
    <col min="517" max="517" width="9" style="173" customWidth="1"/>
    <col min="518" max="518" width="11.140625" style="173" customWidth="1"/>
    <col min="519" max="519" width="23.5703125" style="173" customWidth="1"/>
    <col min="520" max="520" width="23.7109375" style="173" customWidth="1"/>
    <col min="521" max="521" width="14.85546875" style="173" customWidth="1"/>
    <col min="522" max="764" width="9.140625" style="173"/>
    <col min="765" max="765" width="4.140625" style="173" customWidth="1"/>
    <col min="766" max="766" width="52" style="173" customWidth="1"/>
    <col min="767" max="767" width="13.7109375" style="173" customWidth="1"/>
    <col min="768" max="768" width="5.7109375" style="173" bestFit="1" customWidth="1"/>
    <col min="769" max="769" width="5.5703125" style="173" customWidth="1"/>
    <col min="770" max="770" width="9.5703125" style="173" customWidth="1"/>
    <col min="771" max="771" width="13.5703125" style="173" customWidth="1"/>
    <col min="772" max="772" width="5.28515625" style="173" customWidth="1"/>
    <col min="773" max="773" width="9" style="173" customWidth="1"/>
    <col min="774" max="774" width="11.140625" style="173" customWidth="1"/>
    <col min="775" max="775" width="23.5703125" style="173" customWidth="1"/>
    <col min="776" max="776" width="23.7109375" style="173" customWidth="1"/>
    <col min="777" max="777" width="14.85546875" style="173" customWidth="1"/>
    <col min="778" max="1020" width="9.140625" style="173"/>
    <col min="1021" max="1021" width="4.140625" style="173" customWidth="1"/>
    <col min="1022" max="1022" width="52" style="173" customWidth="1"/>
    <col min="1023" max="1023" width="13.7109375" style="173" customWidth="1"/>
    <col min="1024" max="1024" width="5.7109375" style="173" bestFit="1" customWidth="1"/>
    <col min="1025" max="1025" width="5.5703125" style="173" customWidth="1"/>
    <col min="1026" max="1026" width="9.5703125" style="173" customWidth="1"/>
    <col min="1027" max="1027" width="13.5703125" style="173" customWidth="1"/>
    <col min="1028" max="1028" width="5.28515625" style="173" customWidth="1"/>
    <col min="1029" max="1029" width="9" style="173" customWidth="1"/>
    <col min="1030" max="1030" width="11.140625" style="173" customWidth="1"/>
    <col min="1031" max="1031" width="23.5703125" style="173" customWidth="1"/>
    <col min="1032" max="1032" width="23.7109375" style="173" customWidth="1"/>
    <col min="1033" max="1033" width="14.85546875" style="173" customWidth="1"/>
    <col min="1034" max="1276" width="9.140625" style="173"/>
    <col min="1277" max="1277" width="4.140625" style="173" customWidth="1"/>
    <col min="1278" max="1278" width="52" style="173" customWidth="1"/>
    <col min="1279" max="1279" width="13.7109375" style="173" customWidth="1"/>
    <col min="1280" max="1280" width="5.7109375" style="173" bestFit="1" customWidth="1"/>
    <col min="1281" max="1281" width="5.5703125" style="173" customWidth="1"/>
    <col min="1282" max="1282" width="9.5703125" style="173" customWidth="1"/>
    <col min="1283" max="1283" width="13.5703125" style="173" customWidth="1"/>
    <col min="1284" max="1284" width="5.28515625" style="173" customWidth="1"/>
    <col min="1285" max="1285" width="9" style="173" customWidth="1"/>
    <col min="1286" max="1286" width="11.140625" style="173" customWidth="1"/>
    <col min="1287" max="1287" width="23.5703125" style="173" customWidth="1"/>
    <col min="1288" max="1288" width="23.7109375" style="173" customWidth="1"/>
    <col min="1289" max="1289" width="14.85546875" style="173" customWidth="1"/>
    <col min="1290" max="1532" width="9.140625" style="173"/>
    <col min="1533" max="1533" width="4.140625" style="173" customWidth="1"/>
    <col min="1534" max="1534" width="52" style="173" customWidth="1"/>
    <col min="1535" max="1535" width="13.7109375" style="173" customWidth="1"/>
    <col min="1536" max="1536" width="5.7109375" style="173" bestFit="1" customWidth="1"/>
    <col min="1537" max="1537" width="5.5703125" style="173" customWidth="1"/>
    <col min="1538" max="1538" width="9.5703125" style="173" customWidth="1"/>
    <col min="1539" max="1539" width="13.5703125" style="173" customWidth="1"/>
    <col min="1540" max="1540" width="5.28515625" style="173" customWidth="1"/>
    <col min="1541" max="1541" width="9" style="173" customWidth="1"/>
    <col min="1542" max="1542" width="11.140625" style="173" customWidth="1"/>
    <col min="1543" max="1543" width="23.5703125" style="173" customWidth="1"/>
    <col min="1544" max="1544" width="23.7109375" style="173" customWidth="1"/>
    <col min="1545" max="1545" width="14.85546875" style="173" customWidth="1"/>
    <col min="1546" max="1788" width="9.140625" style="173"/>
    <col min="1789" max="1789" width="4.140625" style="173" customWidth="1"/>
    <col min="1790" max="1790" width="52" style="173" customWidth="1"/>
    <col min="1791" max="1791" width="13.7109375" style="173" customWidth="1"/>
    <col min="1792" max="1792" width="5.7109375" style="173" bestFit="1" customWidth="1"/>
    <col min="1793" max="1793" width="5.5703125" style="173" customWidth="1"/>
    <col min="1794" max="1794" width="9.5703125" style="173" customWidth="1"/>
    <col min="1795" max="1795" width="13.5703125" style="173" customWidth="1"/>
    <col min="1796" max="1796" width="5.28515625" style="173" customWidth="1"/>
    <col min="1797" max="1797" width="9" style="173" customWidth="1"/>
    <col min="1798" max="1798" width="11.140625" style="173" customWidth="1"/>
    <col min="1799" max="1799" width="23.5703125" style="173" customWidth="1"/>
    <col min="1800" max="1800" width="23.7109375" style="173" customWidth="1"/>
    <col min="1801" max="1801" width="14.85546875" style="173" customWidth="1"/>
    <col min="1802" max="2044" width="9.140625" style="173"/>
    <col min="2045" max="2045" width="4.140625" style="173" customWidth="1"/>
    <col min="2046" max="2046" width="52" style="173" customWidth="1"/>
    <col min="2047" max="2047" width="13.7109375" style="173" customWidth="1"/>
    <col min="2048" max="2048" width="5.7109375" style="173" bestFit="1" customWidth="1"/>
    <col min="2049" max="2049" width="5.5703125" style="173" customWidth="1"/>
    <col min="2050" max="2050" width="9.5703125" style="173" customWidth="1"/>
    <col min="2051" max="2051" width="13.5703125" style="173" customWidth="1"/>
    <col min="2052" max="2052" width="5.28515625" style="173" customWidth="1"/>
    <col min="2053" max="2053" width="9" style="173" customWidth="1"/>
    <col min="2054" max="2054" width="11.140625" style="173" customWidth="1"/>
    <col min="2055" max="2055" width="23.5703125" style="173" customWidth="1"/>
    <col min="2056" max="2056" width="23.7109375" style="173" customWidth="1"/>
    <col min="2057" max="2057" width="14.85546875" style="173" customWidth="1"/>
    <col min="2058" max="2300" width="9.140625" style="173"/>
    <col min="2301" max="2301" width="4.140625" style="173" customWidth="1"/>
    <col min="2302" max="2302" width="52" style="173" customWidth="1"/>
    <col min="2303" max="2303" width="13.7109375" style="173" customWidth="1"/>
    <col min="2304" max="2304" width="5.7109375" style="173" bestFit="1" customWidth="1"/>
    <col min="2305" max="2305" width="5.5703125" style="173" customWidth="1"/>
    <col min="2306" max="2306" width="9.5703125" style="173" customWidth="1"/>
    <col min="2307" max="2307" width="13.5703125" style="173" customWidth="1"/>
    <col min="2308" max="2308" width="5.28515625" style="173" customWidth="1"/>
    <col min="2309" max="2309" width="9" style="173" customWidth="1"/>
    <col min="2310" max="2310" width="11.140625" style="173" customWidth="1"/>
    <col min="2311" max="2311" width="23.5703125" style="173" customWidth="1"/>
    <col min="2312" max="2312" width="23.7109375" style="173" customWidth="1"/>
    <col min="2313" max="2313" width="14.85546875" style="173" customWidth="1"/>
    <col min="2314" max="2556" width="9.140625" style="173"/>
    <col min="2557" max="2557" width="4.140625" style="173" customWidth="1"/>
    <col min="2558" max="2558" width="52" style="173" customWidth="1"/>
    <col min="2559" max="2559" width="13.7109375" style="173" customWidth="1"/>
    <col min="2560" max="2560" width="5.7109375" style="173" bestFit="1" customWidth="1"/>
    <col min="2561" max="2561" width="5.5703125" style="173" customWidth="1"/>
    <col min="2562" max="2562" width="9.5703125" style="173" customWidth="1"/>
    <col min="2563" max="2563" width="13.5703125" style="173" customWidth="1"/>
    <col min="2564" max="2564" width="5.28515625" style="173" customWidth="1"/>
    <col min="2565" max="2565" width="9" style="173" customWidth="1"/>
    <col min="2566" max="2566" width="11.140625" style="173" customWidth="1"/>
    <col min="2567" max="2567" width="23.5703125" style="173" customWidth="1"/>
    <col min="2568" max="2568" width="23.7109375" style="173" customWidth="1"/>
    <col min="2569" max="2569" width="14.85546875" style="173" customWidth="1"/>
    <col min="2570" max="2812" width="9.140625" style="173"/>
    <col min="2813" max="2813" width="4.140625" style="173" customWidth="1"/>
    <col min="2814" max="2814" width="52" style="173" customWidth="1"/>
    <col min="2815" max="2815" width="13.7109375" style="173" customWidth="1"/>
    <col min="2816" max="2816" width="5.7109375" style="173" bestFit="1" customWidth="1"/>
    <col min="2817" max="2817" width="5.5703125" style="173" customWidth="1"/>
    <col min="2818" max="2818" width="9.5703125" style="173" customWidth="1"/>
    <col min="2819" max="2819" width="13.5703125" style="173" customWidth="1"/>
    <col min="2820" max="2820" width="5.28515625" style="173" customWidth="1"/>
    <col min="2821" max="2821" width="9" style="173" customWidth="1"/>
    <col min="2822" max="2822" width="11.140625" style="173" customWidth="1"/>
    <col min="2823" max="2823" width="23.5703125" style="173" customWidth="1"/>
    <col min="2824" max="2824" width="23.7109375" style="173" customWidth="1"/>
    <col min="2825" max="2825" width="14.85546875" style="173" customWidth="1"/>
    <col min="2826" max="3068" width="9.140625" style="173"/>
    <col min="3069" max="3069" width="4.140625" style="173" customWidth="1"/>
    <col min="3070" max="3070" width="52" style="173" customWidth="1"/>
    <col min="3071" max="3071" width="13.7109375" style="173" customWidth="1"/>
    <col min="3072" max="3072" width="5.7109375" style="173" bestFit="1" customWidth="1"/>
    <col min="3073" max="3073" width="5.5703125" style="173" customWidth="1"/>
    <col min="3074" max="3074" width="9.5703125" style="173" customWidth="1"/>
    <col min="3075" max="3075" width="13.5703125" style="173" customWidth="1"/>
    <col min="3076" max="3076" width="5.28515625" style="173" customWidth="1"/>
    <col min="3077" max="3077" width="9" style="173" customWidth="1"/>
    <col min="3078" max="3078" width="11.140625" style="173" customWidth="1"/>
    <col min="3079" max="3079" width="23.5703125" style="173" customWidth="1"/>
    <col min="3080" max="3080" width="23.7109375" style="173" customWidth="1"/>
    <col min="3081" max="3081" width="14.85546875" style="173" customWidth="1"/>
    <col min="3082" max="3324" width="9.140625" style="173"/>
    <col min="3325" max="3325" width="4.140625" style="173" customWidth="1"/>
    <col min="3326" max="3326" width="52" style="173" customWidth="1"/>
    <col min="3327" max="3327" width="13.7109375" style="173" customWidth="1"/>
    <col min="3328" max="3328" width="5.7109375" style="173" bestFit="1" customWidth="1"/>
    <col min="3329" max="3329" width="5.5703125" style="173" customWidth="1"/>
    <col min="3330" max="3330" width="9.5703125" style="173" customWidth="1"/>
    <col min="3331" max="3331" width="13.5703125" style="173" customWidth="1"/>
    <col min="3332" max="3332" width="5.28515625" style="173" customWidth="1"/>
    <col min="3333" max="3333" width="9" style="173" customWidth="1"/>
    <col min="3334" max="3334" width="11.140625" style="173" customWidth="1"/>
    <col min="3335" max="3335" width="23.5703125" style="173" customWidth="1"/>
    <col min="3336" max="3336" width="23.7109375" style="173" customWidth="1"/>
    <col min="3337" max="3337" width="14.85546875" style="173" customWidth="1"/>
    <col min="3338" max="3580" width="9.140625" style="173"/>
    <col min="3581" max="3581" width="4.140625" style="173" customWidth="1"/>
    <col min="3582" max="3582" width="52" style="173" customWidth="1"/>
    <col min="3583" max="3583" width="13.7109375" style="173" customWidth="1"/>
    <col min="3584" max="3584" width="5.7109375" style="173" bestFit="1" customWidth="1"/>
    <col min="3585" max="3585" width="5.5703125" style="173" customWidth="1"/>
    <col min="3586" max="3586" width="9.5703125" style="173" customWidth="1"/>
    <col min="3587" max="3587" width="13.5703125" style="173" customWidth="1"/>
    <col min="3588" max="3588" width="5.28515625" style="173" customWidth="1"/>
    <col min="3589" max="3589" width="9" style="173" customWidth="1"/>
    <col min="3590" max="3590" width="11.140625" style="173" customWidth="1"/>
    <col min="3591" max="3591" width="23.5703125" style="173" customWidth="1"/>
    <col min="3592" max="3592" width="23.7109375" style="173" customWidth="1"/>
    <col min="3593" max="3593" width="14.85546875" style="173" customWidth="1"/>
    <col min="3594" max="3836" width="9.140625" style="173"/>
    <col min="3837" max="3837" width="4.140625" style="173" customWidth="1"/>
    <col min="3838" max="3838" width="52" style="173" customWidth="1"/>
    <col min="3839" max="3839" width="13.7109375" style="173" customWidth="1"/>
    <col min="3840" max="3840" width="5.7109375" style="173" bestFit="1" customWidth="1"/>
    <col min="3841" max="3841" width="5.5703125" style="173" customWidth="1"/>
    <col min="3842" max="3842" width="9.5703125" style="173" customWidth="1"/>
    <col min="3843" max="3843" width="13.5703125" style="173" customWidth="1"/>
    <col min="3844" max="3844" width="5.28515625" style="173" customWidth="1"/>
    <col min="3845" max="3845" width="9" style="173" customWidth="1"/>
    <col min="3846" max="3846" width="11.140625" style="173" customWidth="1"/>
    <col min="3847" max="3847" width="23.5703125" style="173" customWidth="1"/>
    <col min="3848" max="3848" width="23.7109375" style="173" customWidth="1"/>
    <col min="3849" max="3849" width="14.85546875" style="173" customWidth="1"/>
    <col min="3850" max="4092" width="9.140625" style="173"/>
    <col min="4093" max="4093" width="4.140625" style="173" customWidth="1"/>
    <col min="4094" max="4094" width="52" style="173" customWidth="1"/>
    <col min="4095" max="4095" width="13.7109375" style="173" customWidth="1"/>
    <col min="4096" max="4096" width="5.7109375" style="173" bestFit="1" customWidth="1"/>
    <col min="4097" max="4097" width="5.5703125" style="173" customWidth="1"/>
    <col min="4098" max="4098" width="9.5703125" style="173" customWidth="1"/>
    <col min="4099" max="4099" width="13.5703125" style="173" customWidth="1"/>
    <col min="4100" max="4100" width="5.28515625" style="173" customWidth="1"/>
    <col min="4101" max="4101" width="9" style="173" customWidth="1"/>
    <col min="4102" max="4102" width="11.140625" style="173" customWidth="1"/>
    <col min="4103" max="4103" width="23.5703125" style="173" customWidth="1"/>
    <col min="4104" max="4104" width="23.7109375" style="173" customWidth="1"/>
    <col min="4105" max="4105" width="14.85546875" style="173" customWidth="1"/>
    <col min="4106" max="4348" width="9.140625" style="173"/>
    <col min="4349" max="4349" width="4.140625" style="173" customWidth="1"/>
    <col min="4350" max="4350" width="52" style="173" customWidth="1"/>
    <col min="4351" max="4351" width="13.7109375" style="173" customWidth="1"/>
    <col min="4352" max="4352" width="5.7109375" style="173" bestFit="1" customWidth="1"/>
    <col min="4353" max="4353" width="5.5703125" style="173" customWidth="1"/>
    <col min="4354" max="4354" width="9.5703125" style="173" customWidth="1"/>
    <col min="4355" max="4355" width="13.5703125" style="173" customWidth="1"/>
    <col min="4356" max="4356" width="5.28515625" style="173" customWidth="1"/>
    <col min="4357" max="4357" width="9" style="173" customWidth="1"/>
    <col min="4358" max="4358" width="11.140625" style="173" customWidth="1"/>
    <col min="4359" max="4359" width="23.5703125" style="173" customWidth="1"/>
    <col min="4360" max="4360" width="23.7109375" style="173" customWidth="1"/>
    <col min="4361" max="4361" width="14.85546875" style="173" customWidth="1"/>
    <col min="4362" max="4604" width="9.140625" style="173"/>
    <col min="4605" max="4605" width="4.140625" style="173" customWidth="1"/>
    <col min="4606" max="4606" width="52" style="173" customWidth="1"/>
    <col min="4607" max="4607" width="13.7109375" style="173" customWidth="1"/>
    <col min="4608" max="4608" width="5.7109375" style="173" bestFit="1" customWidth="1"/>
    <col min="4609" max="4609" width="5.5703125" style="173" customWidth="1"/>
    <col min="4610" max="4610" width="9.5703125" style="173" customWidth="1"/>
    <col min="4611" max="4611" width="13.5703125" style="173" customWidth="1"/>
    <col min="4612" max="4612" width="5.28515625" style="173" customWidth="1"/>
    <col min="4613" max="4613" width="9" style="173" customWidth="1"/>
    <col min="4614" max="4614" width="11.140625" style="173" customWidth="1"/>
    <col min="4615" max="4615" width="23.5703125" style="173" customWidth="1"/>
    <col min="4616" max="4616" width="23.7109375" style="173" customWidth="1"/>
    <col min="4617" max="4617" width="14.85546875" style="173" customWidth="1"/>
    <col min="4618" max="4860" width="9.140625" style="173"/>
    <col min="4861" max="4861" width="4.140625" style="173" customWidth="1"/>
    <col min="4862" max="4862" width="52" style="173" customWidth="1"/>
    <col min="4863" max="4863" width="13.7109375" style="173" customWidth="1"/>
    <col min="4864" max="4864" width="5.7109375" style="173" bestFit="1" customWidth="1"/>
    <col min="4865" max="4865" width="5.5703125" style="173" customWidth="1"/>
    <col min="4866" max="4866" width="9.5703125" style="173" customWidth="1"/>
    <col min="4867" max="4867" width="13.5703125" style="173" customWidth="1"/>
    <col min="4868" max="4868" width="5.28515625" style="173" customWidth="1"/>
    <col min="4869" max="4869" width="9" style="173" customWidth="1"/>
    <col min="4870" max="4870" width="11.140625" style="173" customWidth="1"/>
    <col min="4871" max="4871" width="23.5703125" style="173" customWidth="1"/>
    <col min="4872" max="4872" width="23.7109375" style="173" customWidth="1"/>
    <col min="4873" max="4873" width="14.85546875" style="173" customWidth="1"/>
    <col min="4874" max="5116" width="9.140625" style="173"/>
    <col min="5117" max="5117" width="4.140625" style="173" customWidth="1"/>
    <col min="5118" max="5118" width="52" style="173" customWidth="1"/>
    <col min="5119" max="5119" width="13.7109375" style="173" customWidth="1"/>
    <col min="5120" max="5120" width="5.7109375" style="173" bestFit="1" customWidth="1"/>
    <col min="5121" max="5121" width="5.5703125" style="173" customWidth="1"/>
    <col min="5122" max="5122" width="9.5703125" style="173" customWidth="1"/>
    <col min="5123" max="5123" width="13.5703125" style="173" customWidth="1"/>
    <col min="5124" max="5124" width="5.28515625" style="173" customWidth="1"/>
    <col min="5125" max="5125" width="9" style="173" customWidth="1"/>
    <col min="5126" max="5126" width="11.140625" style="173" customWidth="1"/>
    <col min="5127" max="5127" width="23.5703125" style="173" customWidth="1"/>
    <col min="5128" max="5128" width="23.7109375" style="173" customWidth="1"/>
    <col min="5129" max="5129" width="14.85546875" style="173" customWidth="1"/>
    <col min="5130" max="5372" width="9.140625" style="173"/>
    <col min="5373" max="5373" width="4.140625" style="173" customWidth="1"/>
    <col min="5374" max="5374" width="52" style="173" customWidth="1"/>
    <col min="5375" max="5375" width="13.7109375" style="173" customWidth="1"/>
    <col min="5376" max="5376" width="5.7109375" style="173" bestFit="1" customWidth="1"/>
    <col min="5377" max="5377" width="5.5703125" style="173" customWidth="1"/>
    <col min="5378" max="5378" width="9.5703125" style="173" customWidth="1"/>
    <col min="5379" max="5379" width="13.5703125" style="173" customWidth="1"/>
    <col min="5380" max="5380" width="5.28515625" style="173" customWidth="1"/>
    <col min="5381" max="5381" width="9" style="173" customWidth="1"/>
    <col min="5382" max="5382" width="11.140625" style="173" customWidth="1"/>
    <col min="5383" max="5383" width="23.5703125" style="173" customWidth="1"/>
    <col min="5384" max="5384" width="23.7109375" style="173" customWidth="1"/>
    <col min="5385" max="5385" width="14.85546875" style="173" customWidth="1"/>
    <col min="5386" max="5628" width="9.140625" style="173"/>
    <col min="5629" max="5629" width="4.140625" style="173" customWidth="1"/>
    <col min="5630" max="5630" width="52" style="173" customWidth="1"/>
    <col min="5631" max="5631" width="13.7109375" style="173" customWidth="1"/>
    <col min="5632" max="5632" width="5.7109375" style="173" bestFit="1" customWidth="1"/>
    <col min="5633" max="5633" width="5.5703125" style="173" customWidth="1"/>
    <col min="5634" max="5634" width="9.5703125" style="173" customWidth="1"/>
    <col min="5635" max="5635" width="13.5703125" style="173" customWidth="1"/>
    <col min="5636" max="5636" width="5.28515625" style="173" customWidth="1"/>
    <col min="5637" max="5637" width="9" style="173" customWidth="1"/>
    <col min="5638" max="5638" width="11.140625" style="173" customWidth="1"/>
    <col min="5639" max="5639" width="23.5703125" style="173" customWidth="1"/>
    <col min="5640" max="5640" width="23.7109375" style="173" customWidth="1"/>
    <col min="5641" max="5641" width="14.85546875" style="173" customWidth="1"/>
    <col min="5642" max="5884" width="9.140625" style="173"/>
    <col min="5885" max="5885" width="4.140625" style="173" customWidth="1"/>
    <col min="5886" max="5886" width="52" style="173" customWidth="1"/>
    <col min="5887" max="5887" width="13.7109375" style="173" customWidth="1"/>
    <col min="5888" max="5888" width="5.7109375" style="173" bestFit="1" customWidth="1"/>
    <col min="5889" max="5889" width="5.5703125" style="173" customWidth="1"/>
    <col min="5890" max="5890" width="9.5703125" style="173" customWidth="1"/>
    <col min="5891" max="5891" width="13.5703125" style="173" customWidth="1"/>
    <col min="5892" max="5892" width="5.28515625" style="173" customWidth="1"/>
    <col min="5893" max="5893" width="9" style="173" customWidth="1"/>
    <col min="5894" max="5894" width="11.140625" style="173" customWidth="1"/>
    <col min="5895" max="5895" width="23.5703125" style="173" customWidth="1"/>
    <col min="5896" max="5896" width="23.7109375" style="173" customWidth="1"/>
    <col min="5897" max="5897" width="14.85546875" style="173" customWidth="1"/>
    <col min="5898" max="6140" width="9.140625" style="173"/>
    <col min="6141" max="6141" width="4.140625" style="173" customWidth="1"/>
    <col min="6142" max="6142" width="52" style="173" customWidth="1"/>
    <col min="6143" max="6143" width="13.7109375" style="173" customWidth="1"/>
    <col min="6144" max="6144" width="5.7109375" style="173" bestFit="1" customWidth="1"/>
    <col min="6145" max="6145" width="5.5703125" style="173" customWidth="1"/>
    <col min="6146" max="6146" width="9.5703125" style="173" customWidth="1"/>
    <col min="6147" max="6147" width="13.5703125" style="173" customWidth="1"/>
    <col min="6148" max="6148" width="5.28515625" style="173" customWidth="1"/>
    <col min="6149" max="6149" width="9" style="173" customWidth="1"/>
    <col min="6150" max="6150" width="11.140625" style="173" customWidth="1"/>
    <col min="6151" max="6151" width="23.5703125" style="173" customWidth="1"/>
    <col min="6152" max="6152" width="23.7109375" style="173" customWidth="1"/>
    <col min="6153" max="6153" width="14.85546875" style="173" customWidth="1"/>
    <col min="6154" max="6396" width="9.140625" style="173"/>
    <col min="6397" max="6397" width="4.140625" style="173" customWidth="1"/>
    <col min="6398" max="6398" width="52" style="173" customWidth="1"/>
    <col min="6399" max="6399" width="13.7109375" style="173" customWidth="1"/>
    <col min="6400" max="6400" width="5.7109375" style="173" bestFit="1" customWidth="1"/>
    <col min="6401" max="6401" width="5.5703125" style="173" customWidth="1"/>
    <col min="6402" max="6402" width="9.5703125" style="173" customWidth="1"/>
    <col min="6403" max="6403" width="13.5703125" style="173" customWidth="1"/>
    <col min="6404" max="6404" width="5.28515625" style="173" customWidth="1"/>
    <col min="6405" max="6405" width="9" style="173" customWidth="1"/>
    <col min="6406" max="6406" width="11.140625" style="173" customWidth="1"/>
    <col min="6407" max="6407" width="23.5703125" style="173" customWidth="1"/>
    <col min="6408" max="6408" width="23.7109375" style="173" customWidth="1"/>
    <col min="6409" max="6409" width="14.85546875" style="173" customWidth="1"/>
    <col min="6410" max="6652" width="9.140625" style="173"/>
    <col min="6653" max="6653" width="4.140625" style="173" customWidth="1"/>
    <col min="6654" max="6654" width="52" style="173" customWidth="1"/>
    <col min="6655" max="6655" width="13.7109375" style="173" customWidth="1"/>
    <col min="6656" max="6656" width="5.7109375" style="173" bestFit="1" customWidth="1"/>
    <col min="6657" max="6657" width="5.5703125" style="173" customWidth="1"/>
    <col min="6658" max="6658" width="9.5703125" style="173" customWidth="1"/>
    <col min="6659" max="6659" width="13.5703125" style="173" customWidth="1"/>
    <col min="6660" max="6660" width="5.28515625" style="173" customWidth="1"/>
    <col min="6661" max="6661" width="9" style="173" customWidth="1"/>
    <col min="6662" max="6662" width="11.140625" style="173" customWidth="1"/>
    <col min="6663" max="6663" width="23.5703125" style="173" customWidth="1"/>
    <col min="6664" max="6664" width="23.7109375" style="173" customWidth="1"/>
    <col min="6665" max="6665" width="14.85546875" style="173" customWidth="1"/>
    <col min="6666" max="6908" width="9.140625" style="173"/>
    <col min="6909" max="6909" width="4.140625" style="173" customWidth="1"/>
    <col min="6910" max="6910" width="52" style="173" customWidth="1"/>
    <col min="6911" max="6911" width="13.7109375" style="173" customWidth="1"/>
    <col min="6912" max="6912" width="5.7109375" style="173" bestFit="1" customWidth="1"/>
    <col min="6913" max="6913" width="5.5703125" style="173" customWidth="1"/>
    <col min="6914" max="6914" width="9.5703125" style="173" customWidth="1"/>
    <col min="6915" max="6915" width="13.5703125" style="173" customWidth="1"/>
    <col min="6916" max="6916" width="5.28515625" style="173" customWidth="1"/>
    <col min="6917" max="6917" width="9" style="173" customWidth="1"/>
    <col min="6918" max="6918" width="11.140625" style="173" customWidth="1"/>
    <col min="6919" max="6919" width="23.5703125" style="173" customWidth="1"/>
    <col min="6920" max="6920" width="23.7109375" style="173" customWidth="1"/>
    <col min="6921" max="6921" width="14.85546875" style="173" customWidth="1"/>
    <col min="6922" max="7164" width="9.140625" style="173"/>
    <col min="7165" max="7165" width="4.140625" style="173" customWidth="1"/>
    <col min="7166" max="7166" width="52" style="173" customWidth="1"/>
    <col min="7167" max="7167" width="13.7109375" style="173" customWidth="1"/>
    <col min="7168" max="7168" width="5.7109375" style="173" bestFit="1" customWidth="1"/>
    <col min="7169" max="7169" width="5.5703125" style="173" customWidth="1"/>
    <col min="7170" max="7170" width="9.5703125" style="173" customWidth="1"/>
    <col min="7171" max="7171" width="13.5703125" style="173" customWidth="1"/>
    <col min="7172" max="7172" width="5.28515625" style="173" customWidth="1"/>
    <col min="7173" max="7173" width="9" style="173" customWidth="1"/>
    <col min="7174" max="7174" width="11.140625" style="173" customWidth="1"/>
    <col min="7175" max="7175" width="23.5703125" style="173" customWidth="1"/>
    <col min="7176" max="7176" width="23.7109375" style="173" customWidth="1"/>
    <col min="7177" max="7177" width="14.85546875" style="173" customWidth="1"/>
    <col min="7178" max="7420" width="9.140625" style="173"/>
    <col min="7421" max="7421" width="4.140625" style="173" customWidth="1"/>
    <col min="7422" max="7422" width="52" style="173" customWidth="1"/>
    <col min="7423" max="7423" width="13.7109375" style="173" customWidth="1"/>
    <col min="7424" max="7424" width="5.7109375" style="173" bestFit="1" customWidth="1"/>
    <col min="7425" max="7425" width="5.5703125" style="173" customWidth="1"/>
    <col min="7426" max="7426" width="9.5703125" style="173" customWidth="1"/>
    <col min="7427" max="7427" width="13.5703125" style="173" customWidth="1"/>
    <col min="7428" max="7428" width="5.28515625" style="173" customWidth="1"/>
    <col min="7429" max="7429" width="9" style="173" customWidth="1"/>
    <col min="7430" max="7430" width="11.140625" style="173" customWidth="1"/>
    <col min="7431" max="7431" width="23.5703125" style="173" customWidth="1"/>
    <col min="7432" max="7432" width="23.7109375" style="173" customWidth="1"/>
    <col min="7433" max="7433" width="14.85546875" style="173" customWidth="1"/>
    <col min="7434" max="7676" width="9.140625" style="173"/>
    <col min="7677" max="7677" width="4.140625" style="173" customWidth="1"/>
    <col min="7678" max="7678" width="52" style="173" customWidth="1"/>
    <col min="7679" max="7679" width="13.7109375" style="173" customWidth="1"/>
    <col min="7680" max="7680" width="5.7109375" style="173" bestFit="1" customWidth="1"/>
    <col min="7681" max="7681" width="5.5703125" style="173" customWidth="1"/>
    <col min="7682" max="7682" width="9.5703125" style="173" customWidth="1"/>
    <col min="7683" max="7683" width="13.5703125" style="173" customWidth="1"/>
    <col min="7684" max="7684" width="5.28515625" style="173" customWidth="1"/>
    <col min="7685" max="7685" width="9" style="173" customWidth="1"/>
    <col min="7686" max="7686" width="11.140625" style="173" customWidth="1"/>
    <col min="7687" max="7687" width="23.5703125" style="173" customWidth="1"/>
    <col min="7688" max="7688" width="23.7109375" style="173" customWidth="1"/>
    <col min="7689" max="7689" width="14.85546875" style="173" customWidth="1"/>
    <col min="7690" max="7932" width="9.140625" style="173"/>
    <col min="7933" max="7933" width="4.140625" style="173" customWidth="1"/>
    <col min="7934" max="7934" width="52" style="173" customWidth="1"/>
    <col min="7935" max="7935" width="13.7109375" style="173" customWidth="1"/>
    <col min="7936" max="7936" width="5.7109375" style="173" bestFit="1" customWidth="1"/>
    <col min="7937" max="7937" width="5.5703125" style="173" customWidth="1"/>
    <col min="7938" max="7938" width="9.5703125" style="173" customWidth="1"/>
    <col min="7939" max="7939" width="13.5703125" style="173" customWidth="1"/>
    <col min="7940" max="7940" width="5.28515625" style="173" customWidth="1"/>
    <col min="7941" max="7941" width="9" style="173" customWidth="1"/>
    <col min="7942" max="7942" width="11.140625" style="173" customWidth="1"/>
    <col min="7943" max="7943" width="23.5703125" style="173" customWidth="1"/>
    <col min="7944" max="7944" width="23.7109375" style="173" customWidth="1"/>
    <col min="7945" max="7945" width="14.85546875" style="173" customWidth="1"/>
    <col min="7946" max="8188" width="9.140625" style="173"/>
    <col min="8189" max="8189" width="4.140625" style="173" customWidth="1"/>
    <col min="8190" max="8190" width="52" style="173" customWidth="1"/>
    <col min="8191" max="8191" width="13.7109375" style="173" customWidth="1"/>
    <col min="8192" max="8192" width="5.7109375" style="173" bestFit="1" customWidth="1"/>
    <col min="8193" max="8193" width="5.5703125" style="173" customWidth="1"/>
    <col min="8194" max="8194" width="9.5703125" style="173" customWidth="1"/>
    <col min="8195" max="8195" width="13.5703125" style="173" customWidth="1"/>
    <col min="8196" max="8196" width="5.28515625" style="173" customWidth="1"/>
    <col min="8197" max="8197" width="9" style="173" customWidth="1"/>
    <col min="8198" max="8198" width="11.140625" style="173" customWidth="1"/>
    <col min="8199" max="8199" width="23.5703125" style="173" customWidth="1"/>
    <col min="8200" max="8200" width="23.7109375" style="173" customWidth="1"/>
    <col min="8201" max="8201" width="14.85546875" style="173" customWidth="1"/>
    <col min="8202" max="8444" width="9.140625" style="173"/>
    <col min="8445" max="8445" width="4.140625" style="173" customWidth="1"/>
    <col min="8446" max="8446" width="52" style="173" customWidth="1"/>
    <col min="8447" max="8447" width="13.7109375" style="173" customWidth="1"/>
    <col min="8448" max="8448" width="5.7109375" style="173" bestFit="1" customWidth="1"/>
    <col min="8449" max="8449" width="5.5703125" style="173" customWidth="1"/>
    <col min="8450" max="8450" width="9.5703125" style="173" customWidth="1"/>
    <col min="8451" max="8451" width="13.5703125" style="173" customWidth="1"/>
    <col min="8452" max="8452" width="5.28515625" style="173" customWidth="1"/>
    <col min="8453" max="8453" width="9" style="173" customWidth="1"/>
    <col min="8454" max="8454" width="11.140625" style="173" customWidth="1"/>
    <col min="8455" max="8455" width="23.5703125" style="173" customWidth="1"/>
    <col min="8456" max="8456" width="23.7109375" style="173" customWidth="1"/>
    <col min="8457" max="8457" width="14.85546875" style="173" customWidth="1"/>
    <col min="8458" max="8700" width="9.140625" style="173"/>
    <col min="8701" max="8701" width="4.140625" style="173" customWidth="1"/>
    <col min="8702" max="8702" width="52" style="173" customWidth="1"/>
    <col min="8703" max="8703" width="13.7109375" style="173" customWidth="1"/>
    <col min="8704" max="8704" width="5.7109375" style="173" bestFit="1" customWidth="1"/>
    <col min="8705" max="8705" width="5.5703125" style="173" customWidth="1"/>
    <col min="8706" max="8706" width="9.5703125" style="173" customWidth="1"/>
    <col min="8707" max="8707" width="13.5703125" style="173" customWidth="1"/>
    <col min="8708" max="8708" width="5.28515625" style="173" customWidth="1"/>
    <col min="8709" max="8709" width="9" style="173" customWidth="1"/>
    <col min="8710" max="8710" width="11.140625" style="173" customWidth="1"/>
    <col min="8711" max="8711" width="23.5703125" style="173" customWidth="1"/>
    <col min="8712" max="8712" width="23.7109375" style="173" customWidth="1"/>
    <col min="8713" max="8713" width="14.85546875" style="173" customWidth="1"/>
    <col min="8714" max="8956" width="9.140625" style="173"/>
    <col min="8957" max="8957" width="4.140625" style="173" customWidth="1"/>
    <col min="8958" max="8958" width="52" style="173" customWidth="1"/>
    <col min="8959" max="8959" width="13.7109375" style="173" customWidth="1"/>
    <col min="8960" max="8960" width="5.7109375" style="173" bestFit="1" customWidth="1"/>
    <col min="8961" max="8961" width="5.5703125" style="173" customWidth="1"/>
    <col min="8962" max="8962" width="9.5703125" style="173" customWidth="1"/>
    <col min="8963" max="8963" width="13.5703125" style="173" customWidth="1"/>
    <col min="8964" max="8964" width="5.28515625" style="173" customWidth="1"/>
    <col min="8965" max="8965" width="9" style="173" customWidth="1"/>
    <col min="8966" max="8966" width="11.140625" style="173" customWidth="1"/>
    <col min="8967" max="8967" width="23.5703125" style="173" customWidth="1"/>
    <col min="8968" max="8968" width="23.7109375" style="173" customWidth="1"/>
    <col min="8969" max="8969" width="14.85546875" style="173" customWidth="1"/>
    <col min="8970" max="9212" width="9.140625" style="173"/>
    <col min="9213" max="9213" width="4.140625" style="173" customWidth="1"/>
    <col min="9214" max="9214" width="52" style="173" customWidth="1"/>
    <col min="9215" max="9215" width="13.7109375" style="173" customWidth="1"/>
    <col min="9216" max="9216" width="5.7109375" style="173" bestFit="1" customWidth="1"/>
    <col min="9217" max="9217" width="5.5703125" style="173" customWidth="1"/>
    <col min="9218" max="9218" width="9.5703125" style="173" customWidth="1"/>
    <col min="9219" max="9219" width="13.5703125" style="173" customWidth="1"/>
    <col min="9220" max="9220" width="5.28515625" style="173" customWidth="1"/>
    <col min="9221" max="9221" width="9" style="173" customWidth="1"/>
    <col min="9222" max="9222" width="11.140625" style="173" customWidth="1"/>
    <col min="9223" max="9223" width="23.5703125" style="173" customWidth="1"/>
    <col min="9224" max="9224" width="23.7109375" style="173" customWidth="1"/>
    <col min="9225" max="9225" width="14.85546875" style="173" customWidth="1"/>
    <col min="9226" max="9468" width="9.140625" style="173"/>
    <col min="9469" max="9469" width="4.140625" style="173" customWidth="1"/>
    <col min="9470" max="9470" width="52" style="173" customWidth="1"/>
    <col min="9471" max="9471" width="13.7109375" style="173" customWidth="1"/>
    <col min="9472" max="9472" width="5.7109375" style="173" bestFit="1" customWidth="1"/>
    <col min="9473" max="9473" width="5.5703125" style="173" customWidth="1"/>
    <col min="9474" max="9474" width="9.5703125" style="173" customWidth="1"/>
    <col min="9475" max="9475" width="13.5703125" style="173" customWidth="1"/>
    <col min="9476" max="9476" width="5.28515625" style="173" customWidth="1"/>
    <col min="9477" max="9477" width="9" style="173" customWidth="1"/>
    <col min="9478" max="9478" width="11.140625" style="173" customWidth="1"/>
    <col min="9479" max="9479" width="23.5703125" style="173" customWidth="1"/>
    <col min="9480" max="9480" width="23.7109375" style="173" customWidth="1"/>
    <col min="9481" max="9481" width="14.85546875" style="173" customWidth="1"/>
    <col min="9482" max="9724" width="9.140625" style="173"/>
    <col min="9725" max="9725" width="4.140625" style="173" customWidth="1"/>
    <col min="9726" max="9726" width="52" style="173" customWidth="1"/>
    <col min="9727" max="9727" width="13.7109375" style="173" customWidth="1"/>
    <col min="9728" max="9728" width="5.7109375" style="173" bestFit="1" customWidth="1"/>
    <col min="9729" max="9729" width="5.5703125" style="173" customWidth="1"/>
    <col min="9730" max="9730" width="9.5703125" style="173" customWidth="1"/>
    <col min="9731" max="9731" width="13.5703125" style="173" customWidth="1"/>
    <col min="9732" max="9732" width="5.28515625" style="173" customWidth="1"/>
    <col min="9733" max="9733" width="9" style="173" customWidth="1"/>
    <col min="9734" max="9734" width="11.140625" style="173" customWidth="1"/>
    <col min="9735" max="9735" width="23.5703125" style="173" customWidth="1"/>
    <col min="9736" max="9736" width="23.7109375" style="173" customWidth="1"/>
    <col min="9737" max="9737" width="14.85546875" style="173" customWidth="1"/>
    <col min="9738" max="9980" width="9.140625" style="173"/>
    <col min="9981" max="9981" width="4.140625" style="173" customWidth="1"/>
    <col min="9982" max="9982" width="52" style="173" customWidth="1"/>
    <col min="9983" max="9983" width="13.7109375" style="173" customWidth="1"/>
    <col min="9984" max="9984" width="5.7109375" style="173" bestFit="1" customWidth="1"/>
    <col min="9985" max="9985" width="5.5703125" style="173" customWidth="1"/>
    <col min="9986" max="9986" width="9.5703125" style="173" customWidth="1"/>
    <col min="9987" max="9987" width="13.5703125" style="173" customWidth="1"/>
    <col min="9988" max="9988" width="5.28515625" style="173" customWidth="1"/>
    <col min="9989" max="9989" width="9" style="173" customWidth="1"/>
    <col min="9990" max="9990" width="11.140625" style="173" customWidth="1"/>
    <col min="9991" max="9991" width="23.5703125" style="173" customWidth="1"/>
    <col min="9992" max="9992" width="23.7109375" style="173" customWidth="1"/>
    <col min="9993" max="9993" width="14.85546875" style="173" customWidth="1"/>
    <col min="9994" max="10236" width="9.140625" style="173"/>
    <col min="10237" max="10237" width="4.140625" style="173" customWidth="1"/>
    <col min="10238" max="10238" width="52" style="173" customWidth="1"/>
    <col min="10239" max="10239" width="13.7109375" style="173" customWidth="1"/>
    <col min="10240" max="10240" width="5.7109375" style="173" bestFit="1" customWidth="1"/>
    <col min="10241" max="10241" width="5.5703125" style="173" customWidth="1"/>
    <col min="10242" max="10242" width="9.5703125" style="173" customWidth="1"/>
    <col min="10243" max="10243" width="13.5703125" style="173" customWidth="1"/>
    <col min="10244" max="10244" width="5.28515625" style="173" customWidth="1"/>
    <col min="10245" max="10245" width="9" style="173" customWidth="1"/>
    <col min="10246" max="10246" width="11.140625" style="173" customWidth="1"/>
    <col min="10247" max="10247" width="23.5703125" style="173" customWidth="1"/>
    <col min="10248" max="10248" width="23.7109375" style="173" customWidth="1"/>
    <col min="10249" max="10249" width="14.85546875" style="173" customWidth="1"/>
    <col min="10250" max="10492" width="9.140625" style="173"/>
    <col min="10493" max="10493" width="4.140625" style="173" customWidth="1"/>
    <col min="10494" max="10494" width="52" style="173" customWidth="1"/>
    <col min="10495" max="10495" width="13.7109375" style="173" customWidth="1"/>
    <col min="10496" max="10496" width="5.7109375" style="173" bestFit="1" customWidth="1"/>
    <col min="10497" max="10497" width="5.5703125" style="173" customWidth="1"/>
    <col min="10498" max="10498" width="9.5703125" style="173" customWidth="1"/>
    <col min="10499" max="10499" width="13.5703125" style="173" customWidth="1"/>
    <col min="10500" max="10500" width="5.28515625" style="173" customWidth="1"/>
    <col min="10501" max="10501" width="9" style="173" customWidth="1"/>
    <col min="10502" max="10502" width="11.140625" style="173" customWidth="1"/>
    <col min="10503" max="10503" width="23.5703125" style="173" customWidth="1"/>
    <col min="10504" max="10504" width="23.7109375" style="173" customWidth="1"/>
    <col min="10505" max="10505" width="14.85546875" style="173" customWidth="1"/>
    <col min="10506" max="10748" width="9.140625" style="173"/>
    <col min="10749" max="10749" width="4.140625" style="173" customWidth="1"/>
    <col min="10750" max="10750" width="52" style="173" customWidth="1"/>
    <col min="10751" max="10751" width="13.7109375" style="173" customWidth="1"/>
    <col min="10752" max="10752" width="5.7109375" style="173" bestFit="1" customWidth="1"/>
    <col min="10753" max="10753" width="5.5703125" style="173" customWidth="1"/>
    <col min="10754" max="10754" width="9.5703125" style="173" customWidth="1"/>
    <col min="10755" max="10755" width="13.5703125" style="173" customWidth="1"/>
    <col min="10756" max="10756" width="5.28515625" style="173" customWidth="1"/>
    <col min="10757" max="10757" width="9" style="173" customWidth="1"/>
    <col min="10758" max="10758" width="11.140625" style="173" customWidth="1"/>
    <col min="10759" max="10759" width="23.5703125" style="173" customWidth="1"/>
    <col min="10760" max="10760" width="23.7109375" style="173" customWidth="1"/>
    <col min="10761" max="10761" width="14.85546875" style="173" customWidth="1"/>
    <col min="10762" max="11004" width="9.140625" style="173"/>
    <col min="11005" max="11005" width="4.140625" style="173" customWidth="1"/>
    <col min="11006" max="11006" width="52" style="173" customWidth="1"/>
    <col min="11007" max="11007" width="13.7109375" style="173" customWidth="1"/>
    <col min="11008" max="11008" width="5.7109375" style="173" bestFit="1" customWidth="1"/>
    <col min="11009" max="11009" width="5.5703125" style="173" customWidth="1"/>
    <col min="11010" max="11010" width="9.5703125" style="173" customWidth="1"/>
    <col min="11011" max="11011" width="13.5703125" style="173" customWidth="1"/>
    <col min="11012" max="11012" width="5.28515625" style="173" customWidth="1"/>
    <col min="11013" max="11013" width="9" style="173" customWidth="1"/>
    <col min="11014" max="11014" width="11.140625" style="173" customWidth="1"/>
    <col min="11015" max="11015" width="23.5703125" style="173" customWidth="1"/>
    <col min="11016" max="11016" width="23.7109375" style="173" customWidth="1"/>
    <col min="11017" max="11017" width="14.85546875" style="173" customWidth="1"/>
    <col min="11018" max="11260" width="9.140625" style="173"/>
    <col min="11261" max="11261" width="4.140625" style="173" customWidth="1"/>
    <col min="11262" max="11262" width="52" style="173" customWidth="1"/>
    <col min="11263" max="11263" width="13.7109375" style="173" customWidth="1"/>
    <col min="11264" max="11264" width="5.7109375" style="173" bestFit="1" customWidth="1"/>
    <col min="11265" max="11265" width="5.5703125" style="173" customWidth="1"/>
    <col min="11266" max="11266" width="9.5703125" style="173" customWidth="1"/>
    <col min="11267" max="11267" width="13.5703125" style="173" customWidth="1"/>
    <col min="11268" max="11268" width="5.28515625" style="173" customWidth="1"/>
    <col min="11269" max="11269" width="9" style="173" customWidth="1"/>
    <col min="11270" max="11270" width="11.140625" style="173" customWidth="1"/>
    <col min="11271" max="11271" width="23.5703125" style="173" customWidth="1"/>
    <col min="11272" max="11272" width="23.7109375" style="173" customWidth="1"/>
    <col min="11273" max="11273" width="14.85546875" style="173" customWidth="1"/>
    <col min="11274" max="11516" width="9.140625" style="173"/>
    <col min="11517" max="11517" width="4.140625" style="173" customWidth="1"/>
    <col min="11518" max="11518" width="52" style="173" customWidth="1"/>
    <col min="11519" max="11519" width="13.7109375" style="173" customWidth="1"/>
    <col min="11520" max="11520" width="5.7109375" style="173" bestFit="1" customWidth="1"/>
    <col min="11521" max="11521" width="5.5703125" style="173" customWidth="1"/>
    <col min="11522" max="11522" width="9.5703125" style="173" customWidth="1"/>
    <col min="11523" max="11523" width="13.5703125" style="173" customWidth="1"/>
    <col min="11524" max="11524" width="5.28515625" style="173" customWidth="1"/>
    <col min="11525" max="11525" width="9" style="173" customWidth="1"/>
    <col min="11526" max="11526" width="11.140625" style="173" customWidth="1"/>
    <col min="11527" max="11527" width="23.5703125" style="173" customWidth="1"/>
    <col min="11528" max="11528" width="23.7109375" style="173" customWidth="1"/>
    <col min="11529" max="11529" width="14.85546875" style="173" customWidth="1"/>
    <col min="11530" max="11772" width="9.140625" style="173"/>
    <col min="11773" max="11773" width="4.140625" style="173" customWidth="1"/>
    <col min="11774" max="11774" width="52" style="173" customWidth="1"/>
    <col min="11775" max="11775" width="13.7109375" style="173" customWidth="1"/>
    <col min="11776" max="11776" width="5.7109375" style="173" bestFit="1" customWidth="1"/>
    <col min="11777" max="11777" width="5.5703125" style="173" customWidth="1"/>
    <col min="11778" max="11778" width="9.5703125" style="173" customWidth="1"/>
    <col min="11779" max="11779" width="13.5703125" style="173" customWidth="1"/>
    <col min="11780" max="11780" width="5.28515625" style="173" customWidth="1"/>
    <col min="11781" max="11781" width="9" style="173" customWidth="1"/>
    <col min="11782" max="11782" width="11.140625" style="173" customWidth="1"/>
    <col min="11783" max="11783" width="23.5703125" style="173" customWidth="1"/>
    <col min="11784" max="11784" width="23.7109375" style="173" customWidth="1"/>
    <col min="11785" max="11785" width="14.85546875" style="173" customWidth="1"/>
    <col min="11786" max="12028" width="9.140625" style="173"/>
    <col min="12029" max="12029" width="4.140625" style="173" customWidth="1"/>
    <col min="12030" max="12030" width="52" style="173" customWidth="1"/>
    <col min="12031" max="12031" width="13.7109375" style="173" customWidth="1"/>
    <col min="12032" max="12032" width="5.7109375" style="173" bestFit="1" customWidth="1"/>
    <col min="12033" max="12033" width="5.5703125" style="173" customWidth="1"/>
    <col min="12034" max="12034" width="9.5703125" style="173" customWidth="1"/>
    <col min="12035" max="12035" width="13.5703125" style="173" customWidth="1"/>
    <col min="12036" max="12036" width="5.28515625" style="173" customWidth="1"/>
    <col min="12037" max="12037" width="9" style="173" customWidth="1"/>
    <col min="12038" max="12038" width="11.140625" style="173" customWidth="1"/>
    <col min="12039" max="12039" width="23.5703125" style="173" customWidth="1"/>
    <col min="12040" max="12040" width="23.7109375" style="173" customWidth="1"/>
    <col min="12041" max="12041" width="14.85546875" style="173" customWidth="1"/>
    <col min="12042" max="12284" width="9.140625" style="173"/>
    <col min="12285" max="12285" width="4.140625" style="173" customWidth="1"/>
    <col min="12286" max="12286" width="52" style="173" customWidth="1"/>
    <col min="12287" max="12287" width="13.7109375" style="173" customWidth="1"/>
    <col min="12288" max="12288" width="5.7109375" style="173" bestFit="1" customWidth="1"/>
    <col min="12289" max="12289" width="5.5703125" style="173" customWidth="1"/>
    <col min="12290" max="12290" width="9.5703125" style="173" customWidth="1"/>
    <col min="12291" max="12291" width="13.5703125" style="173" customWidth="1"/>
    <col min="12292" max="12292" width="5.28515625" style="173" customWidth="1"/>
    <col min="12293" max="12293" width="9" style="173" customWidth="1"/>
    <col min="12294" max="12294" width="11.140625" style="173" customWidth="1"/>
    <col min="12295" max="12295" width="23.5703125" style="173" customWidth="1"/>
    <col min="12296" max="12296" width="23.7109375" style="173" customWidth="1"/>
    <col min="12297" max="12297" width="14.85546875" style="173" customWidth="1"/>
    <col min="12298" max="12540" width="9.140625" style="173"/>
    <col min="12541" max="12541" width="4.140625" style="173" customWidth="1"/>
    <col min="12542" max="12542" width="52" style="173" customWidth="1"/>
    <col min="12543" max="12543" width="13.7109375" style="173" customWidth="1"/>
    <col min="12544" max="12544" width="5.7109375" style="173" bestFit="1" customWidth="1"/>
    <col min="12545" max="12545" width="5.5703125" style="173" customWidth="1"/>
    <col min="12546" max="12546" width="9.5703125" style="173" customWidth="1"/>
    <col min="12547" max="12547" width="13.5703125" style="173" customWidth="1"/>
    <col min="12548" max="12548" width="5.28515625" style="173" customWidth="1"/>
    <col min="12549" max="12549" width="9" style="173" customWidth="1"/>
    <col min="12550" max="12550" width="11.140625" style="173" customWidth="1"/>
    <col min="12551" max="12551" width="23.5703125" style="173" customWidth="1"/>
    <col min="12552" max="12552" width="23.7109375" style="173" customWidth="1"/>
    <col min="12553" max="12553" width="14.85546875" style="173" customWidth="1"/>
    <col min="12554" max="12796" width="9.140625" style="173"/>
    <col min="12797" max="12797" width="4.140625" style="173" customWidth="1"/>
    <col min="12798" max="12798" width="52" style="173" customWidth="1"/>
    <col min="12799" max="12799" width="13.7109375" style="173" customWidth="1"/>
    <col min="12800" max="12800" width="5.7109375" style="173" bestFit="1" customWidth="1"/>
    <col min="12801" max="12801" width="5.5703125" style="173" customWidth="1"/>
    <col min="12802" max="12802" width="9.5703125" style="173" customWidth="1"/>
    <col min="12803" max="12803" width="13.5703125" style="173" customWidth="1"/>
    <col min="12804" max="12804" width="5.28515625" style="173" customWidth="1"/>
    <col min="12805" max="12805" width="9" style="173" customWidth="1"/>
    <col min="12806" max="12806" width="11.140625" style="173" customWidth="1"/>
    <col min="12807" max="12807" width="23.5703125" style="173" customWidth="1"/>
    <col min="12808" max="12808" width="23.7109375" style="173" customWidth="1"/>
    <col min="12809" max="12809" width="14.85546875" style="173" customWidth="1"/>
    <col min="12810" max="13052" width="9.140625" style="173"/>
    <col min="13053" max="13053" width="4.140625" style="173" customWidth="1"/>
    <col min="13054" max="13054" width="52" style="173" customWidth="1"/>
    <col min="13055" max="13055" width="13.7109375" style="173" customWidth="1"/>
    <col min="13056" max="13056" width="5.7109375" style="173" bestFit="1" customWidth="1"/>
    <col min="13057" max="13057" width="5.5703125" style="173" customWidth="1"/>
    <col min="13058" max="13058" width="9.5703125" style="173" customWidth="1"/>
    <col min="13059" max="13059" width="13.5703125" style="173" customWidth="1"/>
    <col min="13060" max="13060" width="5.28515625" style="173" customWidth="1"/>
    <col min="13061" max="13061" width="9" style="173" customWidth="1"/>
    <col min="13062" max="13062" width="11.140625" style="173" customWidth="1"/>
    <col min="13063" max="13063" width="23.5703125" style="173" customWidth="1"/>
    <col min="13064" max="13064" width="23.7109375" style="173" customWidth="1"/>
    <col min="13065" max="13065" width="14.85546875" style="173" customWidth="1"/>
    <col min="13066" max="13308" width="9.140625" style="173"/>
    <col min="13309" max="13309" width="4.140625" style="173" customWidth="1"/>
    <col min="13310" max="13310" width="52" style="173" customWidth="1"/>
    <col min="13311" max="13311" width="13.7109375" style="173" customWidth="1"/>
    <col min="13312" max="13312" width="5.7109375" style="173" bestFit="1" customWidth="1"/>
    <col min="13313" max="13313" width="5.5703125" style="173" customWidth="1"/>
    <col min="13314" max="13314" width="9.5703125" style="173" customWidth="1"/>
    <col min="13315" max="13315" width="13.5703125" style="173" customWidth="1"/>
    <col min="13316" max="13316" width="5.28515625" style="173" customWidth="1"/>
    <col min="13317" max="13317" width="9" style="173" customWidth="1"/>
    <col min="13318" max="13318" width="11.140625" style="173" customWidth="1"/>
    <col min="13319" max="13319" width="23.5703125" style="173" customWidth="1"/>
    <col min="13320" max="13320" width="23.7109375" style="173" customWidth="1"/>
    <col min="13321" max="13321" width="14.85546875" style="173" customWidth="1"/>
    <col min="13322" max="13564" width="9.140625" style="173"/>
    <col min="13565" max="13565" width="4.140625" style="173" customWidth="1"/>
    <col min="13566" max="13566" width="52" style="173" customWidth="1"/>
    <col min="13567" max="13567" width="13.7109375" style="173" customWidth="1"/>
    <col min="13568" max="13568" width="5.7109375" style="173" bestFit="1" customWidth="1"/>
    <col min="13569" max="13569" width="5.5703125" style="173" customWidth="1"/>
    <col min="13570" max="13570" width="9.5703125" style="173" customWidth="1"/>
    <col min="13571" max="13571" width="13.5703125" style="173" customWidth="1"/>
    <col min="13572" max="13572" width="5.28515625" style="173" customWidth="1"/>
    <col min="13573" max="13573" width="9" style="173" customWidth="1"/>
    <col min="13574" max="13574" width="11.140625" style="173" customWidth="1"/>
    <col min="13575" max="13575" width="23.5703125" style="173" customWidth="1"/>
    <col min="13576" max="13576" width="23.7109375" style="173" customWidth="1"/>
    <col min="13577" max="13577" width="14.85546875" style="173" customWidth="1"/>
    <col min="13578" max="13820" width="9.140625" style="173"/>
    <col min="13821" max="13821" width="4.140625" style="173" customWidth="1"/>
    <col min="13822" max="13822" width="52" style="173" customWidth="1"/>
    <col min="13823" max="13823" width="13.7109375" style="173" customWidth="1"/>
    <col min="13824" max="13824" width="5.7109375" style="173" bestFit="1" customWidth="1"/>
    <col min="13825" max="13825" width="5.5703125" style="173" customWidth="1"/>
    <col min="13826" max="13826" width="9.5703125" style="173" customWidth="1"/>
    <col min="13827" max="13827" width="13.5703125" style="173" customWidth="1"/>
    <col min="13828" max="13828" width="5.28515625" style="173" customWidth="1"/>
    <col min="13829" max="13829" width="9" style="173" customWidth="1"/>
    <col min="13830" max="13830" width="11.140625" style="173" customWidth="1"/>
    <col min="13831" max="13831" width="23.5703125" style="173" customWidth="1"/>
    <col min="13832" max="13832" width="23.7109375" style="173" customWidth="1"/>
    <col min="13833" max="13833" width="14.85546875" style="173" customWidth="1"/>
    <col min="13834" max="14076" width="9.140625" style="173"/>
    <col min="14077" max="14077" width="4.140625" style="173" customWidth="1"/>
    <col min="14078" max="14078" width="52" style="173" customWidth="1"/>
    <col min="14079" max="14079" width="13.7109375" style="173" customWidth="1"/>
    <col min="14080" max="14080" width="5.7109375" style="173" bestFit="1" customWidth="1"/>
    <col min="14081" max="14081" width="5.5703125" style="173" customWidth="1"/>
    <col min="14082" max="14082" width="9.5703125" style="173" customWidth="1"/>
    <col min="14083" max="14083" width="13.5703125" style="173" customWidth="1"/>
    <col min="14084" max="14084" width="5.28515625" style="173" customWidth="1"/>
    <col min="14085" max="14085" width="9" style="173" customWidth="1"/>
    <col min="14086" max="14086" width="11.140625" style="173" customWidth="1"/>
    <col min="14087" max="14087" width="23.5703125" style="173" customWidth="1"/>
    <col min="14088" max="14088" width="23.7109375" style="173" customWidth="1"/>
    <col min="14089" max="14089" width="14.85546875" style="173" customWidth="1"/>
    <col min="14090" max="14332" width="9.140625" style="173"/>
    <col min="14333" max="14333" width="4.140625" style="173" customWidth="1"/>
    <col min="14334" max="14334" width="52" style="173" customWidth="1"/>
    <col min="14335" max="14335" width="13.7109375" style="173" customWidth="1"/>
    <col min="14336" max="14336" width="5.7109375" style="173" bestFit="1" customWidth="1"/>
    <col min="14337" max="14337" width="5.5703125" style="173" customWidth="1"/>
    <col min="14338" max="14338" width="9.5703125" style="173" customWidth="1"/>
    <col min="14339" max="14339" width="13.5703125" style="173" customWidth="1"/>
    <col min="14340" max="14340" width="5.28515625" style="173" customWidth="1"/>
    <col min="14341" max="14341" width="9" style="173" customWidth="1"/>
    <col min="14342" max="14342" width="11.140625" style="173" customWidth="1"/>
    <col min="14343" max="14343" width="23.5703125" style="173" customWidth="1"/>
    <col min="14344" max="14344" width="23.7109375" style="173" customWidth="1"/>
    <col min="14345" max="14345" width="14.85546875" style="173" customWidth="1"/>
    <col min="14346" max="14588" width="9.140625" style="173"/>
    <col min="14589" max="14589" width="4.140625" style="173" customWidth="1"/>
    <col min="14590" max="14590" width="52" style="173" customWidth="1"/>
    <col min="14591" max="14591" width="13.7109375" style="173" customWidth="1"/>
    <col min="14592" max="14592" width="5.7109375" style="173" bestFit="1" customWidth="1"/>
    <col min="14593" max="14593" width="5.5703125" style="173" customWidth="1"/>
    <col min="14594" max="14594" width="9.5703125" style="173" customWidth="1"/>
    <col min="14595" max="14595" width="13.5703125" style="173" customWidth="1"/>
    <col min="14596" max="14596" width="5.28515625" style="173" customWidth="1"/>
    <col min="14597" max="14597" width="9" style="173" customWidth="1"/>
    <col min="14598" max="14598" width="11.140625" style="173" customWidth="1"/>
    <col min="14599" max="14599" width="23.5703125" style="173" customWidth="1"/>
    <col min="14600" max="14600" width="23.7109375" style="173" customWidth="1"/>
    <col min="14601" max="14601" width="14.85546875" style="173" customWidth="1"/>
    <col min="14602" max="14844" width="9.140625" style="173"/>
    <col min="14845" max="14845" width="4.140625" style="173" customWidth="1"/>
    <col min="14846" max="14846" width="52" style="173" customWidth="1"/>
    <col min="14847" max="14847" width="13.7109375" style="173" customWidth="1"/>
    <col min="14848" max="14848" width="5.7109375" style="173" bestFit="1" customWidth="1"/>
    <col min="14849" max="14849" width="5.5703125" style="173" customWidth="1"/>
    <col min="14850" max="14850" width="9.5703125" style="173" customWidth="1"/>
    <col min="14851" max="14851" width="13.5703125" style="173" customWidth="1"/>
    <col min="14852" max="14852" width="5.28515625" style="173" customWidth="1"/>
    <col min="14853" max="14853" width="9" style="173" customWidth="1"/>
    <col min="14854" max="14854" width="11.140625" style="173" customWidth="1"/>
    <col min="14855" max="14855" width="23.5703125" style="173" customWidth="1"/>
    <col min="14856" max="14856" width="23.7109375" style="173" customWidth="1"/>
    <col min="14857" max="14857" width="14.85546875" style="173" customWidth="1"/>
    <col min="14858" max="15100" width="9.140625" style="173"/>
    <col min="15101" max="15101" width="4.140625" style="173" customWidth="1"/>
    <col min="15102" max="15102" width="52" style="173" customWidth="1"/>
    <col min="15103" max="15103" width="13.7109375" style="173" customWidth="1"/>
    <col min="15104" max="15104" width="5.7109375" style="173" bestFit="1" customWidth="1"/>
    <col min="15105" max="15105" width="5.5703125" style="173" customWidth="1"/>
    <col min="15106" max="15106" width="9.5703125" style="173" customWidth="1"/>
    <col min="15107" max="15107" width="13.5703125" style="173" customWidth="1"/>
    <col min="15108" max="15108" width="5.28515625" style="173" customWidth="1"/>
    <col min="15109" max="15109" width="9" style="173" customWidth="1"/>
    <col min="15110" max="15110" width="11.140625" style="173" customWidth="1"/>
    <col min="15111" max="15111" width="23.5703125" style="173" customWidth="1"/>
    <col min="15112" max="15112" width="23.7109375" style="173" customWidth="1"/>
    <col min="15113" max="15113" width="14.85546875" style="173" customWidth="1"/>
    <col min="15114" max="15356" width="9.140625" style="173"/>
    <col min="15357" max="15357" width="4.140625" style="173" customWidth="1"/>
    <col min="15358" max="15358" width="52" style="173" customWidth="1"/>
    <col min="15359" max="15359" width="13.7109375" style="173" customWidth="1"/>
    <col min="15360" max="15360" width="5.7109375" style="173" bestFit="1" customWidth="1"/>
    <col min="15361" max="15361" width="5.5703125" style="173" customWidth="1"/>
    <col min="15362" max="15362" width="9.5703125" style="173" customWidth="1"/>
    <col min="15363" max="15363" width="13.5703125" style="173" customWidth="1"/>
    <col min="15364" max="15364" width="5.28515625" style="173" customWidth="1"/>
    <col min="15365" max="15365" width="9" style="173" customWidth="1"/>
    <col min="15366" max="15366" width="11.140625" style="173" customWidth="1"/>
    <col min="15367" max="15367" width="23.5703125" style="173" customWidth="1"/>
    <col min="15368" max="15368" width="23.7109375" style="173" customWidth="1"/>
    <col min="15369" max="15369" width="14.85546875" style="173" customWidth="1"/>
    <col min="15370" max="15612" width="9.140625" style="173"/>
    <col min="15613" max="15613" width="4.140625" style="173" customWidth="1"/>
    <col min="15614" max="15614" width="52" style="173" customWidth="1"/>
    <col min="15615" max="15615" width="13.7109375" style="173" customWidth="1"/>
    <col min="15616" max="15616" width="5.7109375" style="173" bestFit="1" customWidth="1"/>
    <col min="15617" max="15617" width="5.5703125" style="173" customWidth="1"/>
    <col min="15618" max="15618" width="9.5703125" style="173" customWidth="1"/>
    <col min="15619" max="15619" width="13.5703125" style="173" customWidth="1"/>
    <col min="15620" max="15620" width="5.28515625" style="173" customWidth="1"/>
    <col min="15621" max="15621" width="9" style="173" customWidth="1"/>
    <col min="15622" max="15622" width="11.140625" style="173" customWidth="1"/>
    <col min="15623" max="15623" width="23.5703125" style="173" customWidth="1"/>
    <col min="15624" max="15624" width="23.7109375" style="173" customWidth="1"/>
    <col min="15625" max="15625" width="14.85546875" style="173" customWidth="1"/>
    <col min="15626" max="15868" width="9.140625" style="173"/>
    <col min="15869" max="15869" width="4.140625" style="173" customWidth="1"/>
    <col min="15870" max="15870" width="52" style="173" customWidth="1"/>
    <col min="15871" max="15871" width="13.7109375" style="173" customWidth="1"/>
    <col min="15872" max="15872" width="5.7109375" style="173" bestFit="1" customWidth="1"/>
    <col min="15873" max="15873" width="5.5703125" style="173" customWidth="1"/>
    <col min="15874" max="15874" width="9.5703125" style="173" customWidth="1"/>
    <col min="15875" max="15875" width="13.5703125" style="173" customWidth="1"/>
    <col min="15876" max="15876" width="5.28515625" style="173" customWidth="1"/>
    <col min="15877" max="15877" width="9" style="173" customWidth="1"/>
    <col min="15878" max="15878" width="11.140625" style="173" customWidth="1"/>
    <col min="15879" max="15879" width="23.5703125" style="173" customWidth="1"/>
    <col min="15880" max="15880" width="23.7109375" style="173" customWidth="1"/>
    <col min="15881" max="15881" width="14.85546875" style="173" customWidth="1"/>
    <col min="15882" max="16124" width="9.140625" style="173"/>
    <col min="16125" max="16125" width="4.140625" style="173" customWidth="1"/>
    <col min="16126" max="16126" width="52" style="173" customWidth="1"/>
    <col min="16127" max="16127" width="13.7109375" style="173" customWidth="1"/>
    <col min="16128" max="16128" width="5.7109375" style="173" bestFit="1" customWidth="1"/>
    <col min="16129" max="16129" width="5.5703125" style="173" customWidth="1"/>
    <col min="16130" max="16130" width="9.5703125" style="173" customWidth="1"/>
    <col min="16131" max="16131" width="13.5703125" style="173" customWidth="1"/>
    <col min="16132" max="16132" width="5.28515625" style="173" customWidth="1"/>
    <col min="16133" max="16133" width="9" style="173" customWidth="1"/>
    <col min="16134" max="16134" width="11.140625" style="173" customWidth="1"/>
    <col min="16135" max="16135" width="23.5703125" style="173" customWidth="1"/>
    <col min="16136" max="16136" width="23.7109375" style="173" customWidth="1"/>
    <col min="16137" max="16137" width="14.85546875" style="173" customWidth="1"/>
    <col min="16138" max="16384" width="9.140625" style="173"/>
  </cols>
  <sheetData>
    <row r="1" spans="1:10" ht="18">
      <c r="A1" s="278"/>
      <c r="B1" s="279"/>
      <c r="C1" s="1099" t="s">
        <v>286</v>
      </c>
      <c r="D1" s="1099"/>
      <c r="E1" s="1099"/>
      <c r="F1" s="1099"/>
      <c r="G1" s="1099"/>
    </row>
    <row r="2" spans="1:10" ht="9" customHeight="1">
      <c r="A2" s="278"/>
      <c r="C2" s="280"/>
    </row>
    <row r="3" spans="1:10" ht="35.25" customHeight="1">
      <c r="A3" s="278"/>
      <c r="B3" s="1074" t="s">
        <v>1658</v>
      </c>
      <c r="C3" s="1074"/>
      <c r="D3" s="1074"/>
      <c r="E3" s="1074"/>
      <c r="F3" s="1074"/>
      <c r="G3" s="1074"/>
      <c r="H3" s="1074"/>
      <c r="I3" s="1074"/>
    </row>
    <row r="4" spans="1:10" ht="17.25" customHeight="1">
      <c r="A4" s="278"/>
      <c r="B4" s="198"/>
      <c r="C4" s="198"/>
      <c r="D4" s="198"/>
      <c r="E4" s="198"/>
      <c r="F4" s="198"/>
      <c r="G4" s="198"/>
      <c r="H4" s="1101" t="s">
        <v>1874</v>
      </c>
      <c r="I4" s="1101"/>
      <c r="J4" s="281"/>
    </row>
    <row r="5" spans="1:10" ht="11.25" customHeight="1">
      <c r="A5" s="278"/>
      <c r="B5" s="198"/>
      <c r="C5" s="198"/>
      <c r="D5" s="198"/>
      <c r="E5" s="198"/>
      <c r="F5" s="198"/>
      <c r="G5" s="198"/>
      <c r="H5" s="201"/>
      <c r="I5" s="201"/>
      <c r="J5" s="281"/>
    </row>
    <row r="6" spans="1:10" ht="33" customHeight="1">
      <c r="A6" s="1100" t="s">
        <v>3</v>
      </c>
      <c r="B6" s="1100" t="s">
        <v>4</v>
      </c>
      <c r="C6" s="1022" t="s">
        <v>5</v>
      </c>
      <c r="D6" s="1100" t="s">
        <v>6</v>
      </c>
      <c r="E6" s="1100" t="s">
        <v>7</v>
      </c>
      <c r="F6" s="1100"/>
      <c r="G6" s="1100"/>
      <c r="H6" s="1100" t="s">
        <v>287</v>
      </c>
      <c r="I6" s="1100"/>
      <c r="J6" s="1100"/>
    </row>
    <row r="7" spans="1:10" ht="16.5" customHeight="1">
      <c r="A7" s="1100"/>
      <c r="B7" s="1100"/>
      <c r="C7" s="1023"/>
      <c r="D7" s="1100"/>
      <c r="E7" s="473" t="s">
        <v>10</v>
      </c>
      <c r="F7" s="473" t="s">
        <v>11</v>
      </c>
      <c r="G7" s="473" t="s">
        <v>12</v>
      </c>
      <c r="H7" s="473" t="s">
        <v>10</v>
      </c>
      <c r="I7" s="473" t="s">
        <v>11</v>
      </c>
      <c r="J7" s="473" t="s">
        <v>12</v>
      </c>
    </row>
    <row r="8" spans="1:10" ht="14.25">
      <c r="A8" s="179">
        <v>1</v>
      </c>
      <c r="B8" s="180">
        <v>2</v>
      </c>
      <c r="C8" s="180">
        <v>3</v>
      </c>
      <c r="D8" s="180">
        <v>4</v>
      </c>
      <c r="E8" s="687">
        <v>5</v>
      </c>
      <c r="F8" s="687">
        <v>6</v>
      </c>
      <c r="G8" s="687">
        <v>7</v>
      </c>
      <c r="H8" s="180">
        <v>8</v>
      </c>
      <c r="I8" s="180">
        <v>9</v>
      </c>
      <c r="J8" s="180">
        <v>10</v>
      </c>
    </row>
    <row r="9" spans="1:10" ht="17.25" customHeight="1">
      <c r="A9" s="1103">
        <v>1</v>
      </c>
      <c r="B9" s="282" t="s">
        <v>113</v>
      </c>
      <c r="C9" s="283">
        <v>7130800033</v>
      </c>
      <c r="D9" s="284" t="s">
        <v>15</v>
      </c>
      <c r="E9" s="285">
        <v>2</v>
      </c>
      <c r="F9" s="286">
        <f>VLOOKUP(C9,'SOR RATE 2025-26'!A:D,4,0)</f>
        <v>4613.6900000000005</v>
      </c>
      <c r="G9" s="286">
        <f>E9*F9</f>
        <v>9227.380000000001</v>
      </c>
      <c r="H9" s="287"/>
      <c r="I9" s="287"/>
      <c r="J9" s="287"/>
    </row>
    <row r="10" spans="1:10" ht="31.5" customHeight="1">
      <c r="A10" s="1103"/>
      <c r="B10" s="282" t="s">
        <v>288</v>
      </c>
      <c r="C10" s="288">
        <v>7130601958</v>
      </c>
      <c r="D10" s="284" t="s">
        <v>18</v>
      </c>
      <c r="E10" s="287"/>
      <c r="F10" s="286"/>
      <c r="G10" s="289"/>
      <c r="H10" s="287">
        <v>964.6</v>
      </c>
      <c r="I10" s="289">
        <f>VLOOKUP(C10,'SOR RATE 2025-26'!A:D,4,0)/1000</f>
        <v>57.234720000000003</v>
      </c>
      <c r="J10" s="289">
        <f t="shared" ref="J10:J17" si="0">I10*H10</f>
        <v>55208.610912000004</v>
      </c>
    </row>
    <row r="11" spans="1:10" ht="17.25" customHeight="1">
      <c r="A11" s="285">
        <v>2</v>
      </c>
      <c r="B11" s="290" t="s">
        <v>289</v>
      </c>
      <c r="C11" s="283">
        <v>7130810608</v>
      </c>
      <c r="D11" s="285" t="s">
        <v>53</v>
      </c>
      <c r="E11" s="287">
        <v>2</v>
      </c>
      <c r="F11" s="286">
        <f>VLOOKUP(C11,'SOR RATE 2025-26'!A:D,4,0)</f>
        <v>6381.15</v>
      </c>
      <c r="G11" s="289">
        <f>F11*E11</f>
        <v>12762.3</v>
      </c>
      <c r="H11" s="287">
        <v>2</v>
      </c>
      <c r="I11" s="287">
        <f>VLOOKUP(C11,'SOR RATE 2025-26'!A:D,4,0)</f>
        <v>6381.15</v>
      </c>
      <c r="J11" s="289">
        <f>I11*H11</f>
        <v>12762.3</v>
      </c>
    </row>
    <row r="12" spans="1:10" ht="15" customHeight="1">
      <c r="A12" s="287">
        <v>3</v>
      </c>
      <c r="B12" s="291" t="s">
        <v>1655</v>
      </c>
      <c r="C12" s="283">
        <v>7130820013</v>
      </c>
      <c r="D12" s="304" t="s">
        <v>94</v>
      </c>
      <c r="E12" s="287">
        <v>6</v>
      </c>
      <c r="F12" s="286">
        <f>VLOOKUP(C12,'SOR RATE 2025-26'!A:D,4,0)</f>
        <v>209.57</v>
      </c>
      <c r="G12" s="289">
        <f>F12*E12</f>
        <v>1257.42</v>
      </c>
      <c r="H12" s="287">
        <v>6</v>
      </c>
      <c r="I12" s="287">
        <f>VLOOKUP(C12,'SOR RATE 2025-26'!A:D,4,0)</f>
        <v>209.57</v>
      </c>
      <c r="J12" s="289">
        <f>I12*H12</f>
        <v>1257.42</v>
      </c>
    </row>
    <row r="13" spans="1:10" ht="14.25">
      <c r="A13" s="474">
        <v>4</v>
      </c>
      <c r="B13" s="291" t="s">
        <v>1656</v>
      </c>
      <c r="C13" s="288">
        <v>7130820248</v>
      </c>
      <c r="D13" s="287" t="s">
        <v>15</v>
      </c>
      <c r="E13" s="287">
        <v>6</v>
      </c>
      <c r="F13" s="286">
        <f>VLOOKUP(C13,'SOR RATE 2025-26'!A:D,4,0)</f>
        <v>329.72</v>
      </c>
      <c r="G13" s="289">
        <f t="shared" ref="G13:G14" si="1">F13*E13</f>
        <v>1978.3200000000002</v>
      </c>
      <c r="H13" s="287">
        <v>6</v>
      </c>
      <c r="I13" s="287">
        <f>VLOOKUP(C13,'SOR RATE 2025-26'!A:D,4,0)</f>
        <v>329.72</v>
      </c>
      <c r="J13" s="289">
        <f t="shared" si="0"/>
        <v>1978.3200000000002</v>
      </c>
    </row>
    <row r="14" spans="1:10" ht="14.25">
      <c r="A14" s="475">
        <v>5</v>
      </c>
      <c r="B14" s="282" t="s">
        <v>1657</v>
      </c>
      <c r="C14" s="283">
        <v>7130820009</v>
      </c>
      <c r="D14" s="287" t="s">
        <v>15</v>
      </c>
      <c r="E14" s="287">
        <v>3</v>
      </c>
      <c r="F14" s="286">
        <f>VLOOKUP(C14,'SOR RATE 2025-26'!A:D,4,0)</f>
        <v>296.99</v>
      </c>
      <c r="G14" s="289">
        <f t="shared" si="1"/>
        <v>890.97</v>
      </c>
      <c r="H14" s="287">
        <v>3</v>
      </c>
      <c r="I14" s="287">
        <f>VLOOKUP(C14,'SOR RATE 2025-26'!A:D,4,0)</f>
        <v>296.99</v>
      </c>
      <c r="J14" s="289">
        <f>I14*H14</f>
        <v>890.97</v>
      </c>
    </row>
    <row r="15" spans="1:10" ht="14.25">
      <c r="A15" s="475">
        <v>6</v>
      </c>
      <c r="B15" s="292" t="s">
        <v>290</v>
      </c>
      <c r="C15" s="293">
        <v>7130810193</v>
      </c>
      <c r="D15" s="287" t="s">
        <v>24</v>
      </c>
      <c r="E15" s="287">
        <v>4</v>
      </c>
      <c r="F15" s="286">
        <f>VLOOKUP(C15,'SOR RATE 2025-26'!A:D,4,0)</f>
        <v>334.5</v>
      </c>
      <c r="G15" s="289">
        <f>F15*E15</f>
        <v>1338</v>
      </c>
      <c r="H15" s="287"/>
      <c r="I15" s="287"/>
      <c r="J15" s="289"/>
    </row>
    <row r="16" spans="1:10" ht="14.25">
      <c r="A16" s="475">
        <v>7</v>
      </c>
      <c r="B16" s="292" t="s">
        <v>291</v>
      </c>
      <c r="C16" s="293">
        <v>7130810692</v>
      </c>
      <c r="D16" s="287" t="s">
        <v>24</v>
      </c>
      <c r="E16" s="287"/>
      <c r="F16" s="286"/>
      <c r="G16" s="289"/>
      <c r="H16" s="287">
        <v>4</v>
      </c>
      <c r="I16" s="287">
        <f>VLOOKUP(C16,'SOR RATE 2025-26'!A:D,4,0)</f>
        <v>371.1</v>
      </c>
      <c r="J16" s="289">
        <f>I16*H16</f>
        <v>1484.4</v>
      </c>
    </row>
    <row r="17" spans="1:11" ht="16.5" customHeight="1">
      <c r="A17" s="1104">
        <v>8</v>
      </c>
      <c r="B17" s="282" t="s">
        <v>32</v>
      </c>
      <c r="C17" s="283">
        <v>7130860033</v>
      </c>
      <c r="D17" s="284" t="s">
        <v>15</v>
      </c>
      <c r="E17" s="294">
        <v>4</v>
      </c>
      <c r="F17" s="286">
        <f>VLOOKUP(C17,'SOR RATE 2025-26'!A:D,4,0)</f>
        <v>1066.71</v>
      </c>
      <c r="G17" s="289">
        <f>F17*E17</f>
        <v>4266.84</v>
      </c>
      <c r="H17" s="287">
        <v>4</v>
      </c>
      <c r="I17" s="287">
        <f>VLOOKUP(C17,'SOR RATE 2025-26'!A:D,4,0)</f>
        <v>1066.71</v>
      </c>
      <c r="J17" s="289">
        <f t="shared" si="0"/>
        <v>4266.84</v>
      </c>
    </row>
    <row r="18" spans="1:11" ht="16.5" customHeight="1">
      <c r="A18" s="1105"/>
      <c r="B18" s="282" t="s">
        <v>119</v>
      </c>
      <c r="C18" s="283">
        <v>7130810193</v>
      </c>
      <c r="D18" s="284" t="s">
        <v>24</v>
      </c>
      <c r="E18" s="294">
        <v>4</v>
      </c>
      <c r="F18" s="286">
        <f>VLOOKUP(C18,'SOR RATE 2025-26'!A:D,4,0)</f>
        <v>334.5</v>
      </c>
      <c r="G18" s="289">
        <f>F18*E18</f>
        <v>1338</v>
      </c>
      <c r="H18" s="287"/>
      <c r="I18" s="287"/>
      <c r="J18" s="289"/>
    </row>
    <row r="19" spans="1:11" ht="16.5" customHeight="1">
      <c r="A19" s="1105"/>
      <c r="B19" s="282" t="s">
        <v>120</v>
      </c>
      <c r="C19" s="283">
        <v>7130810692</v>
      </c>
      <c r="D19" s="284" t="s">
        <v>24</v>
      </c>
      <c r="E19" s="294"/>
      <c r="F19" s="286"/>
      <c r="G19" s="289"/>
      <c r="H19" s="287">
        <v>4</v>
      </c>
      <c r="I19" s="287">
        <f>VLOOKUP(C19,'SOR RATE 2025-26'!A:D,4,0)</f>
        <v>371.1</v>
      </c>
      <c r="J19" s="289">
        <f t="shared" ref="J19:J27" si="2">I19*H19</f>
        <v>1484.4</v>
      </c>
    </row>
    <row r="20" spans="1:11" ht="16.5" customHeight="1">
      <c r="A20" s="1106"/>
      <c r="B20" s="282" t="s">
        <v>121</v>
      </c>
      <c r="C20" s="283">
        <v>7130860076</v>
      </c>
      <c r="D20" s="284" t="s">
        <v>18</v>
      </c>
      <c r="E20" s="294">
        <f>4*8.5</f>
        <v>34</v>
      </c>
      <c r="F20" s="286">
        <f>VLOOKUP(C20,'SOR RATE 2025-26'!A:D,4,0)/1000</f>
        <v>90.645839999999993</v>
      </c>
      <c r="G20" s="289">
        <f t="shared" ref="G20:G27" si="3">F20*E20</f>
        <v>3081.9585599999996</v>
      </c>
      <c r="H20" s="287">
        <v>34</v>
      </c>
      <c r="I20" s="289">
        <f>VLOOKUP(C20,'SOR RATE 2025-26'!A:D,4,0)/1000</f>
        <v>90.645839999999993</v>
      </c>
      <c r="J20" s="289">
        <f t="shared" si="2"/>
        <v>3081.9585599999996</v>
      </c>
    </row>
    <row r="21" spans="1:11" ht="17.25" customHeight="1">
      <c r="A21" s="476">
        <v>9</v>
      </c>
      <c r="B21" s="282" t="s">
        <v>122</v>
      </c>
      <c r="C21" s="283">
        <v>7130810624</v>
      </c>
      <c r="D21" s="284" t="s">
        <v>90</v>
      </c>
      <c r="E21" s="294">
        <v>6</v>
      </c>
      <c r="F21" s="286">
        <f>VLOOKUP(C21,'SOR RATE 2025-26'!A:D,4,0)</f>
        <v>103.11</v>
      </c>
      <c r="G21" s="289">
        <f t="shared" si="3"/>
        <v>618.66</v>
      </c>
      <c r="H21" s="287">
        <v>6</v>
      </c>
      <c r="I21" s="287">
        <f>VLOOKUP(C21,'SOR RATE 2025-26'!A:D,4,0)</f>
        <v>103.11</v>
      </c>
      <c r="J21" s="289">
        <f t="shared" si="2"/>
        <v>618.66</v>
      </c>
    </row>
    <row r="22" spans="1:11" ht="60" customHeight="1">
      <c r="A22" s="287">
        <v>10</v>
      </c>
      <c r="B22" s="282" t="s">
        <v>292</v>
      </c>
      <c r="C22" s="283">
        <v>7130200202</v>
      </c>
      <c r="D22" s="284" t="s">
        <v>66</v>
      </c>
      <c r="E22" s="295">
        <f>(0.55*2)+(0.3*4)</f>
        <v>2.2999999999999998</v>
      </c>
      <c r="F22" s="286">
        <f>VLOOKUP(C22,'SOR RATE 2025-26'!A:D,4,0)</f>
        <v>2970.0000000000005</v>
      </c>
      <c r="G22" s="289">
        <f t="shared" si="3"/>
        <v>6831.0000000000009</v>
      </c>
      <c r="H22" s="295">
        <f>(0.65*2)+(0.3*4)</f>
        <v>2.5</v>
      </c>
      <c r="I22" s="289">
        <f>VLOOKUP(C22,'SOR RATE 2025-26'!A:D,4,0)</f>
        <v>2970.0000000000005</v>
      </c>
      <c r="J22" s="289">
        <f t="shared" si="2"/>
        <v>7425.0000000000009</v>
      </c>
      <c r="K22" s="881" t="s">
        <v>1875</v>
      </c>
    </row>
    <row r="23" spans="1:11" ht="17.25" customHeight="1">
      <c r="A23" s="287">
        <v>11</v>
      </c>
      <c r="B23" s="282" t="s">
        <v>27</v>
      </c>
      <c r="C23" s="283">
        <v>7130870013</v>
      </c>
      <c r="D23" s="284" t="s">
        <v>15</v>
      </c>
      <c r="E23" s="294">
        <v>2</v>
      </c>
      <c r="F23" s="286">
        <f>VLOOKUP(C23,'SOR RATE 2025-26'!A:D,4,0)</f>
        <v>149.25</v>
      </c>
      <c r="G23" s="289">
        <f t="shared" si="3"/>
        <v>298.5</v>
      </c>
      <c r="H23" s="287">
        <v>2</v>
      </c>
      <c r="I23" s="287">
        <f>VLOOKUP(C23,'SOR RATE 2025-26'!A:D,4,0)</f>
        <v>149.25</v>
      </c>
      <c r="J23" s="289">
        <f t="shared" si="2"/>
        <v>298.5</v>
      </c>
    </row>
    <row r="24" spans="1:11" ht="14.25">
      <c r="A24" s="474">
        <v>12</v>
      </c>
      <c r="B24" s="282" t="s">
        <v>38</v>
      </c>
      <c r="C24" s="283">
        <v>7130211158</v>
      </c>
      <c r="D24" s="284" t="s">
        <v>39</v>
      </c>
      <c r="E24" s="295">
        <v>0.5</v>
      </c>
      <c r="F24" s="286">
        <f>VLOOKUP(C24,'SOR RATE 2025-26'!A:D,4,0)</f>
        <v>184.42</v>
      </c>
      <c r="G24" s="289">
        <f t="shared" si="3"/>
        <v>92.21</v>
      </c>
      <c r="H24" s="287">
        <v>2</v>
      </c>
      <c r="I24" s="287">
        <f>VLOOKUP(C24,'SOR RATE 2025-26'!A:D,4,0)</f>
        <v>184.42</v>
      </c>
      <c r="J24" s="289">
        <f t="shared" si="2"/>
        <v>368.84</v>
      </c>
    </row>
    <row r="25" spans="1:11" ht="14.25">
      <c r="A25" s="477">
        <v>13</v>
      </c>
      <c r="B25" s="282" t="s">
        <v>40</v>
      </c>
      <c r="C25" s="283">
        <v>7130210809</v>
      </c>
      <c r="D25" s="284" t="s">
        <v>39</v>
      </c>
      <c r="E25" s="295">
        <v>0.5</v>
      </c>
      <c r="F25" s="286">
        <f>VLOOKUP(C25,'SOR RATE 2025-26'!A:D,4,0)</f>
        <v>412.07</v>
      </c>
      <c r="G25" s="289">
        <f t="shared" si="3"/>
        <v>206.035</v>
      </c>
      <c r="H25" s="287">
        <v>2</v>
      </c>
      <c r="I25" s="287">
        <f>VLOOKUP(C25,'SOR RATE 2025-26'!A:D,4,0)</f>
        <v>412.07</v>
      </c>
      <c r="J25" s="289">
        <f t="shared" si="2"/>
        <v>824.14</v>
      </c>
    </row>
    <row r="26" spans="1:11" ht="17.25" customHeight="1">
      <c r="A26" s="287">
        <v>14</v>
      </c>
      <c r="B26" s="292" t="s">
        <v>293</v>
      </c>
      <c r="C26" s="283">
        <v>7130610206</v>
      </c>
      <c r="D26" s="287" t="s">
        <v>18</v>
      </c>
      <c r="E26" s="294">
        <v>4</v>
      </c>
      <c r="F26" s="286">
        <f>VLOOKUP(C26,'SOR RATE 2025-26'!A:D,4,0)/1000</f>
        <v>86.441000000000003</v>
      </c>
      <c r="G26" s="289">
        <f t="shared" si="3"/>
        <v>345.76400000000001</v>
      </c>
      <c r="H26" s="287">
        <v>4</v>
      </c>
      <c r="I26" s="289">
        <f>VLOOKUP(C26,'SOR RATE 2025-26'!A:D,4,0)/1000</f>
        <v>86.441000000000003</v>
      </c>
      <c r="J26" s="289">
        <f t="shared" si="2"/>
        <v>345.76400000000001</v>
      </c>
    </row>
    <row r="27" spans="1:11" ht="14.25">
      <c r="A27" s="474">
        <v>15</v>
      </c>
      <c r="B27" s="282" t="s">
        <v>42</v>
      </c>
      <c r="C27" s="283">
        <v>7130880041</v>
      </c>
      <c r="D27" s="284" t="s">
        <v>15</v>
      </c>
      <c r="E27" s="294">
        <v>1</v>
      </c>
      <c r="F27" s="286">
        <f>VLOOKUP(C27,'SOR RATE 2025-26'!A:D,4,0)</f>
        <v>104.33</v>
      </c>
      <c r="G27" s="289">
        <f t="shared" si="3"/>
        <v>104.33</v>
      </c>
      <c r="H27" s="287">
        <v>1</v>
      </c>
      <c r="I27" s="287">
        <f>VLOOKUP(C27,'SOR RATE 2025-26'!A:D,4,0)</f>
        <v>104.33</v>
      </c>
      <c r="J27" s="289">
        <f t="shared" si="2"/>
        <v>104.33</v>
      </c>
    </row>
    <row r="28" spans="1:11" ht="14.25">
      <c r="A28" s="1103">
        <v>16</v>
      </c>
      <c r="B28" s="282" t="s">
        <v>43</v>
      </c>
      <c r="C28" s="283"/>
      <c r="D28" s="284" t="s">
        <v>18</v>
      </c>
      <c r="E28" s="294">
        <f>SUM(E29:E33)</f>
        <v>7</v>
      </c>
      <c r="F28" s="286"/>
      <c r="G28" s="289"/>
      <c r="H28" s="294">
        <f>SUM(H29:H33)</f>
        <v>7</v>
      </c>
      <c r="I28" s="287"/>
      <c r="J28" s="289"/>
    </row>
    <row r="29" spans="1:11" ht="15.75" customHeight="1">
      <c r="A29" s="1103"/>
      <c r="B29" s="282" t="s">
        <v>104</v>
      </c>
      <c r="C29" s="283">
        <v>7130620609</v>
      </c>
      <c r="D29" s="284" t="s">
        <v>18</v>
      </c>
      <c r="E29" s="289">
        <v>0.5</v>
      </c>
      <c r="F29" s="286">
        <f>VLOOKUP(C29,'SOR RATE 2025-26'!A:D,4,0)</f>
        <v>87.55</v>
      </c>
      <c r="G29" s="289">
        <f>F29*E29</f>
        <v>43.774999999999999</v>
      </c>
      <c r="H29" s="296">
        <v>0.5</v>
      </c>
      <c r="I29" s="287">
        <f>VLOOKUP(C29,'SOR RATE 2025-26'!A:D,4,0)</f>
        <v>87.55</v>
      </c>
      <c r="J29" s="289">
        <f>I29*H29</f>
        <v>43.774999999999999</v>
      </c>
    </row>
    <row r="30" spans="1:11" ht="15.75" customHeight="1">
      <c r="A30" s="1103"/>
      <c r="B30" s="282" t="s">
        <v>44</v>
      </c>
      <c r="C30" s="283">
        <v>7130620614</v>
      </c>
      <c r="D30" s="284" t="s">
        <v>18</v>
      </c>
      <c r="E30" s="289">
        <v>0.5</v>
      </c>
      <c r="F30" s="286">
        <f>VLOOKUP(C30,'SOR RATE 2025-26'!A:D,4,0)</f>
        <v>86.09</v>
      </c>
      <c r="G30" s="289">
        <f>F30*E30</f>
        <v>43.045000000000002</v>
      </c>
      <c r="H30" s="287">
        <v>0.5</v>
      </c>
      <c r="I30" s="287">
        <f>VLOOKUP(C30,'SOR RATE 2025-26'!A:D,4,0)</f>
        <v>86.09</v>
      </c>
      <c r="J30" s="289">
        <f>I30*H30</f>
        <v>43.045000000000002</v>
      </c>
    </row>
    <row r="31" spans="1:11" ht="14.25">
      <c r="A31" s="1103"/>
      <c r="B31" s="282" t="s">
        <v>45</v>
      </c>
      <c r="C31" s="283">
        <v>7130620619</v>
      </c>
      <c r="D31" s="284" t="s">
        <v>18</v>
      </c>
      <c r="E31" s="289"/>
      <c r="F31" s="286"/>
      <c r="G31" s="289"/>
      <c r="H31" s="296">
        <v>2.5</v>
      </c>
      <c r="I31" s="287">
        <f>VLOOKUP(C31,'SOR RATE 2025-26'!A:D,4,0)</f>
        <v>86.09</v>
      </c>
      <c r="J31" s="289">
        <f>I31*H31</f>
        <v>215.22500000000002</v>
      </c>
    </row>
    <row r="32" spans="1:11" ht="14.25">
      <c r="A32" s="1103"/>
      <c r="B32" s="282" t="s">
        <v>46</v>
      </c>
      <c r="C32" s="283">
        <v>7130620625</v>
      </c>
      <c r="D32" s="284" t="s">
        <v>18</v>
      </c>
      <c r="E32" s="294">
        <v>2</v>
      </c>
      <c r="F32" s="286">
        <f>VLOOKUP(C32,'SOR RATE 2025-26'!A:D,4,0)</f>
        <v>84.63</v>
      </c>
      <c r="G32" s="289">
        <f>F32*E32</f>
        <v>169.26</v>
      </c>
      <c r="H32" s="296"/>
      <c r="I32" s="287"/>
      <c r="J32" s="289"/>
    </row>
    <row r="33" spans="1:10" ht="14.25">
      <c r="A33" s="1103"/>
      <c r="B33" s="282" t="s">
        <v>105</v>
      </c>
      <c r="C33" s="283">
        <v>7130620631</v>
      </c>
      <c r="D33" s="284" t="s">
        <v>18</v>
      </c>
      <c r="E33" s="294">
        <v>4</v>
      </c>
      <c r="F33" s="286">
        <f>VLOOKUP(C33,'SOR RATE 2025-26'!A:D,4,0)</f>
        <v>84.63</v>
      </c>
      <c r="G33" s="289">
        <f>F33*E33</f>
        <v>338.52</v>
      </c>
      <c r="H33" s="287">
        <v>3.5</v>
      </c>
      <c r="I33" s="287">
        <f>VLOOKUP(C33,'SOR RATE 2025-26'!A:D,4,0)</f>
        <v>84.63</v>
      </c>
      <c r="J33" s="289">
        <f>I33*H33</f>
        <v>296.20499999999998</v>
      </c>
    </row>
    <row r="34" spans="1:10" ht="43.5" customHeight="1">
      <c r="A34" s="474">
        <v>17</v>
      </c>
      <c r="B34" s="297" t="s">
        <v>294</v>
      </c>
      <c r="C34" s="288">
        <v>7130642039</v>
      </c>
      <c r="D34" s="296" t="s">
        <v>15</v>
      </c>
      <c r="E34" s="298">
        <v>2</v>
      </c>
      <c r="F34" s="286">
        <f>VLOOKUP(C34,'SOR RATE 2025-26'!A:D,4,0)</f>
        <v>902.45</v>
      </c>
      <c r="G34" s="299">
        <f>F34*E34</f>
        <v>1804.9</v>
      </c>
      <c r="H34" s="296">
        <v>2</v>
      </c>
      <c r="I34" s="287">
        <f>VLOOKUP(C34,'SOR RATE 2025-26'!A:D,4,0)</f>
        <v>902.45</v>
      </c>
      <c r="J34" s="299">
        <f>I34*H34</f>
        <v>1804.9</v>
      </c>
    </row>
    <row r="35" spans="1:10" ht="16.5" customHeight="1">
      <c r="A35" s="474">
        <v>18</v>
      </c>
      <c r="B35" s="300" t="s">
        <v>295</v>
      </c>
      <c r="C35" s="301">
        <v>7130640171</v>
      </c>
      <c r="D35" s="302" t="s">
        <v>94</v>
      </c>
      <c r="E35" s="302">
        <v>2</v>
      </c>
      <c r="F35" s="286">
        <f>VLOOKUP(C35,'SOR RATE 2025-26'!A:D,4,0)</f>
        <v>110.71</v>
      </c>
      <c r="G35" s="299">
        <f>F35*E35</f>
        <v>221.42</v>
      </c>
      <c r="H35" s="474">
        <v>2</v>
      </c>
      <c r="I35" s="287">
        <f>VLOOKUP(C35,'SOR RATE 2025-26'!A:D,4,0)</f>
        <v>110.71</v>
      </c>
      <c r="J35" s="303">
        <f>I35*H35</f>
        <v>221.42</v>
      </c>
    </row>
    <row r="36" spans="1:10" ht="15.75" customHeight="1">
      <c r="A36" s="287">
        <v>19</v>
      </c>
      <c r="B36" s="292" t="s">
        <v>1653</v>
      </c>
      <c r="C36" s="283">
        <v>7130840021</v>
      </c>
      <c r="D36" s="304" t="s">
        <v>94</v>
      </c>
      <c r="E36" s="304">
        <v>3</v>
      </c>
      <c r="F36" s="286">
        <f>VLOOKUP(C36,'SOR RATE 2025-26'!A:D,4,0)</f>
        <v>4094.6</v>
      </c>
      <c r="G36" s="299">
        <f>F36*E36</f>
        <v>12283.8</v>
      </c>
      <c r="H36" s="287">
        <v>3</v>
      </c>
      <c r="I36" s="287">
        <f>VLOOKUP(C36,'SOR RATE 2025-26'!A:D,4,0)</f>
        <v>4094.6</v>
      </c>
      <c r="J36" s="305">
        <f>I36*H36</f>
        <v>12283.8</v>
      </c>
    </row>
    <row r="37" spans="1:10" ht="16.5" customHeight="1">
      <c r="A37" s="474">
        <v>20</v>
      </c>
      <c r="B37" s="300" t="s">
        <v>1654</v>
      </c>
      <c r="C37" s="301"/>
      <c r="D37" s="306" t="s">
        <v>15</v>
      </c>
      <c r="E37" s="302"/>
      <c r="F37" s="286"/>
      <c r="G37" s="303"/>
      <c r="H37" s="474"/>
      <c r="I37" s="287"/>
      <c r="J37" s="303"/>
    </row>
    <row r="38" spans="1:10" ht="17.25" customHeight="1">
      <c r="A38" s="287">
        <v>21</v>
      </c>
      <c r="B38" s="292" t="s">
        <v>296</v>
      </c>
      <c r="C38" s="283">
        <v>7130310660</v>
      </c>
      <c r="D38" s="287" t="s">
        <v>30</v>
      </c>
      <c r="E38" s="304">
        <v>10</v>
      </c>
      <c r="F38" s="286">
        <f>VLOOKUP(C38,'SOR RATE 2025-26'!A:D,4,0)/1000</f>
        <v>309.61500999999998</v>
      </c>
      <c r="G38" s="299">
        <f>F38*E38</f>
        <v>3096.1500999999998</v>
      </c>
      <c r="H38" s="287">
        <v>10</v>
      </c>
      <c r="I38" s="289">
        <f>VLOOKUP(C38,'SOR RATE 2025-26'!A:D,4,0)/1000</f>
        <v>309.61500999999998</v>
      </c>
      <c r="J38" s="299">
        <f>I38*H38</f>
        <v>3096.1500999999998</v>
      </c>
    </row>
    <row r="39" spans="1:10" ht="30" customHeight="1">
      <c r="A39" s="474">
        <v>22</v>
      </c>
      <c r="B39" s="307" t="s">
        <v>297</v>
      </c>
      <c r="C39" s="308">
        <v>7131310033</v>
      </c>
      <c r="D39" s="309" t="s">
        <v>15</v>
      </c>
      <c r="E39" s="304">
        <v>1</v>
      </c>
      <c r="F39" s="286">
        <f>VLOOKUP(C39,'SOR RATE 2025-26'!A:D,4,0)</f>
        <v>4723.38</v>
      </c>
      <c r="G39" s="299">
        <f>F39*E39</f>
        <v>4723.38</v>
      </c>
      <c r="H39" s="287">
        <v>1</v>
      </c>
      <c r="I39" s="287">
        <f>VLOOKUP(C39,'SOR RATE 2025-26'!A:D,4,0)</f>
        <v>4723.38</v>
      </c>
      <c r="J39" s="299">
        <f>I39*H39</f>
        <v>4723.38</v>
      </c>
    </row>
    <row r="40" spans="1:10" ht="15.75" customHeight="1">
      <c r="A40" s="474">
        <v>23</v>
      </c>
      <c r="B40" s="292" t="s">
        <v>298</v>
      </c>
      <c r="C40" s="310">
        <v>7132404529</v>
      </c>
      <c r="D40" s="474" t="s">
        <v>94</v>
      </c>
      <c r="E40" s="302">
        <v>1</v>
      </c>
      <c r="F40" s="286">
        <f>VLOOKUP(C40,'SOR RATE 2025-26'!A:D,4,0)</f>
        <v>4730.88</v>
      </c>
      <c r="G40" s="303">
        <f>F40*E40</f>
        <v>4730.88</v>
      </c>
      <c r="H40" s="474">
        <v>1</v>
      </c>
      <c r="I40" s="287">
        <f>VLOOKUP(C40,'SOR RATE 2025-26'!A:D,4,0)</f>
        <v>4730.88</v>
      </c>
      <c r="J40" s="303">
        <f>I40*H40</f>
        <v>4730.88</v>
      </c>
    </row>
    <row r="41" spans="1:10" ht="17.25" customHeight="1">
      <c r="A41" s="287">
        <v>24</v>
      </c>
      <c r="B41" s="311" t="s">
        <v>299</v>
      </c>
      <c r="C41" s="287">
        <v>7131397678</v>
      </c>
      <c r="D41" s="287" t="s">
        <v>94</v>
      </c>
      <c r="E41" s="304">
        <v>1</v>
      </c>
      <c r="F41" s="286">
        <f>VLOOKUP(C41,'SOR RATE 2025-26'!A:D,4,0)</f>
        <v>2120.86</v>
      </c>
      <c r="G41" s="299">
        <f>F41*E41</f>
        <v>2120.86</v>
      </c>
      <c r="H41" s="287">
        <v>1</v>
      </c>
      <c r="I41" s="287">
        <f>VLOOKUP(C41,'SOR RATE 2025-26'!A:D,4,0)</f>
        <v>2120.86</v>
      </c>
      <c r="J41" s="299">
        <f>I41*H41</f>
        <v>2120.86</v>
      </c>
    </row>
    <row r="42" spans="1:10" ht="17.25" customHeight="1">
      <c r="A42" s="312">
        <v>25</v>
      </c>
      <c r="B42" s="313" t="s">
        <v>61</v>
      </c>
      <c r="C42" s="314"/>
      <c r="D42" s="315"/>
      <c r="E42" s="312"/>
      <c r="F42" s="316"/>
      <c r="G42" s="316">
        <f>SUM(G9:G41)</f>
        <v>74213.677660000016</v>
      </c>
      <c r="H42" s="312"/>
      <c r="I42" s="316"/>
      <c r="J42" s="316">
        <f>SUM(J9:J41)</f>
        <v>121980.093572</v>
      </c>
    </row>
    <row r="43" spans="1:10" ht="18" customHeight="1">
      <c r="A43" s="312">
        <v>26</v>
      </c>
      <c r="B43" s="313" t="s">
        <v>62</v>
      </c>
      <c r="C43" s="313"/>
      <c r="D43" s="317"/>
      <c r="E43" s="318"/>
      <c r="F43" s="316"/>
      <c r="G43" s="316">
        <f>G42/1.18</f>
        <v>62892.947169491541</v>
      </c>
      <c r="H43" s="319"/>
      <c r="I43" s="316"/>
      <c r="J43" s="316">
        <f>J42/1.18</f>
        <v>103372.96065423729</v>
      </c>
    </row>
    <row r="44" spans="1:10" ht="15">
      <c r="A44" s="287">
        <v>27</v>
      </c>
      <c r="B44" s="282" t="s">
        <v>1769</v>
      </c>
      <c r="C44" s="313"/>
      <c r="D44" s="313"/>
      <c r="E44" s="313"/>
      <c r="F44" s="283">
        <v>7.4999999999999997E-2</v>
      </c>
      <c r="G44" s="289">
        <f>G43*F44</f>
        <v>4716.9710377118654</v>
      </c>
      <c r="H44" s="320"/>
      <c r="I44" s="283">
        <v>7.4999999999999997E-2</v>
      </c>
      <c r="J44" s="289">
        <f>J43*I44</f>
        <v>7752.9720490677964</v>
      </c>
    </row>
    <row r="45" spans="1:10" ht="17.25" customHeight="1">
      <c r="A45" s="296">
        <v>28</v>
      </c>
      <c r="B45" s="321" t="s">
        <v>65</v>
      </c>
      <c r="C45" s="322"/>
      <c r="D45" s="284" t="s">
        <v>66</v>
      </c>
      <c r="E45" s="295">
        <v>2.2999999999999998</v>
      </c>
      <c r="F45" s="289">
        <f>719.44986*1.029</f>
        <v>740.31390593999993</v>
      </c>
      <c r="G45" s="289">
        <f>F45*E45</f>
        <v>1702.7219836619997</v>
      </c>
      <c r="H45" s="287">
        <v>2.5</v>
      </c>
      <c r="I45" s="289">
        <f>719.44986*1.029</f>
        <v>740.31390593999993</v>
      </c>
      <c r="J45" s="289">
        <f>I45*H45</f>
        <v>1850.7847648499999</v>
      </c>
    </row>
    <row r="46" spans="1:10" ht="30.75" customHeight="1">
      <c r="A46" s="475">
        <v>29</v>
      </c>
      <c r="B46" s="282" t="s">
        <v>63</v>
      </c>
      <c r="C46" s="323"/>
      <c r="D46" s="284" t="s">
        <v>15</v>
      </c>
      <c r="E46" s="298">
        <v>0</v>
      </c>
      <c r="F46" s="289">
        <f>443.19*1.037</f>
        <v>459.58802999999995</v>
      </c>
      <c r="G46" s="299">
        <f>E46*F46</f>
        <v>0</v>
      </c>
      <c r="H46" s="296"/>
      <c r="I46" s="299"/>
      <c r="J46" s="299"/>
    </row>
    <row r="47" spans="1:10" ht="17.25" customHeight="1">
      <c r="A47" s="296">
        <v>30</v>
      </c>
      <c r="B47" s="324" t="s">
        <v>1774</v>
      </c>
      <c r="C47" s="323"/>
      <c r="D47" s="324"/>
      <c r="E47" s="296"/>
      <c r="F47" s="299"/>
      <c r="G47" s="299">
        <v>21611.98</v>
      </c>
      <c r="H47" s="296"/>
      <c r="I47" s="299"/>
      <c r="J47" s="299">
        <v>22929.82</v>
      </c>
    </row>
    <row r="48" spans="1:10" ht="17.25" customHeight="1">
      <c r="A48" s="296">
        <v>31</v>
      </c>
      <c r="B48" s="455" t="s">
        <v>1759</v>
      </c>
      <c r="C48" s="323"/>
      <c r="D48" s="324"/>
      <c r="E48" s="296"/>
      <c r="F48" s="299"/>
      <c r="G48" s="325"/>
      <c r="H48" s="296"/>
      <c r="I48" s="299"/>
      <c r="J48" s="309"/>
    </row>
    <row r="49" spans="1:13" s="3" customFormat="1" ht="19.5" customHeight="1">
      <c r="A49" s="283" t="s">
        <v>67</v>
      </c>
      <c r="B49" s="282" t="s">
        <v>1643</v>
      </c>
      <c r="C49" s="283"/>
      <c r="D49" s="284"/>
      <c r="E49" s="289"/>
      <c r="F49" s="289">
        <v>0.02</v>
      </c>
      <c r="G49" s="309">
        <f>G43*F49</f>
        <v>1257.8589433898308</v>
      </c>
      <c r="H49" s="289"/>
      <c r="I49" s="289">
        <v>0.02</v>
      </c>
      <c r="J49" s="458">
        <f>J43*I49</f>
        <v>2067.4592130847459</v>
      </c>
      <c r="K49" s="173"/>
      <c r="L49" s="29"/>
      <c r="M49" s="32"/>
    </row>
    <row r="50" spans="1:13" ht="50.25" customHeight="1">
      <c r="A50" s="296">
        <v>32</v>
      </c>
      <c r="B50" s="282" t="s">
        <v>1940</v>
      </c>
      <c r="C50" s="323"/>
      <c r="D50" s="324"/>
      <c r="E50" s="296"/>
      <c r="F50" s="299"/>
      <c r="G50" s="325">
        <f>(G43+G44+G45+G46+G47+G49)*0.125</f>
        <v>11522.809891781904</v>
      </c>
      <c r="H50" s="325"/>
      <c r="I50" s="325"/>
      <c r="J50" s="309">
        <f>(J43+J44+J45++J46+J47+J49)*0.125</f>
        <v>17246.749585154979</v>
      </c>
    </row>
    <row r="51" spans="1:13" ht="30">
      <c r="A51" s="326">
        <v>33</v>
      </c>
      <c r="B51" s="327" t="s">
        <v>1941</v>
      </c>
      <c r="C51" s="323"/>
      <c r="D51" s="324"/>
      <c r="E51" s="296"/>
      <c r="F51" s="299"/>
      <c r="G51" s="277">
        <f>G43+G44+G45+G46+G47+G49+G50</f>
        <v>103705.28902603714</v>
      </c>
      <c r="H51" s="316"/>
      <c r="I51" s="316"/>
      <c r="J51" s="277">
        <f>J43+J44+J45+J46+J47+J49+J50</f>
        <v>155220.74626639482</v>
      </c>
    </row>
    <row r="52" spans="1:13" ht="17.25" customHeight="1">
      <c r="A52" s="296">
        <v>34</v>
      </c>
      <c r="B52" s="282" t="s">
        <v>1800</v>
      </c>
      <c r="C52" s="323"/>
      <c r="D52" s="324"/>
      <c r="E52" s="296"/>
      <c r="F52" s="299">
        <v>0.09</v>
      </c>
      <c r="G52" s="299">
        <f>G51*F52</f>
        <v>9333.4760123433425</v>
      </c>
      <c r="H52" s="299"/>
      <c r="I52" s="299">
        <v>0.09</v>
      </c>
      <c r="J52" s="299">
        <f>J51*I52</f>
        <v>13969.867163975534</v>
      </c>
    </row>
    <row r="53" spans="1:13" ht="18.75" customHeight="1">
      <c r="A53" s="296">
        <v>35</v>
      </c>
      <c r="B53" s="282" t="s">
        <v>1801</v>
      </c>
      <c r="C53" s="323"/>
      <c r="D53" s="324"/>
      <c r="E53" s="296"/>
      <c r="F53" s="299">
        <v>0.09</v>
      </c>
      <c r="G53" s="289">
        <f>G51*F53</f>
        <v>9333.4760123433425</v>
      </c>
      <c r="H53" s="296"/>
      <c r="I53" s="299">
        <v>0.09</v>
      </c>
      <c r="J53" s="289">
        <f>J51*I53</f>
        <v>13969.867163975534</v>
      </c>
    </row>
    <row r="54" spans="1:13" ht="30" customHeight="1">
      <c r="A54" s="287">
        <v>36</v>
      </c>
      <c r="B54" s="282" t="s">
        <v>1802</v>
      </c>
      <c r="C54" s="322"/>
      <c r="D54" s="292"/>
      <c r="E54" s="287"/>
      <c r="F54" s="287"/>
      <c r="G54" s="309">
        <f>G51+G52+G53</f>
        <v>122372.24105072381</v>
      </c>
      <c r="H54" s="287"/>
      <c r="I54" s="289"/>
      <c r="J54" s="309">
        <f>J51+J52+J53</f>
        <v>183160.48059434589</v>
      </c>
    </row>
    <row r="55" spans="1:13" ht="19.5" customHeight="1">
      <c r="A55" s="318">
        <v>37</v>
      </c>
      <c r="B55" s="327" t="s">
        <v>74</v>
      </c>
      <c r="C55" s="322"/>
      <c r="D55" s="292"/>
      <c r="E55" s="287"/>
      <c r="F55" s="287"/>
      <c r="G55" s="328">
        <f>ROUND(G54,0)</f>
        <v>122372</v>
      </c>
      <c r="H55" s="287"/>
      <c r="I55" s="289"/>
      <c r="J55" s="328">
        <f>ROUND(J54,0)</f>
        <v>183160</v>
      </c>
    </row>
    <row r="56" spans="1:13" ht="15" customHeight="1">
      <c r="A56" s="1017" t="s">
        <v>75</v>
      </c>
      <c r="B56" s="1017"/>
      <c r="C56" s="480"/>
      <c r="D56" s="481"/>
      <c r="E56" s="249"/>
      <c r="F56" s="249"/>
      <c r="G56" s="249"/>
      <c r="H56" s="249"/>
      <c r="I56" s="674"/>
      <c r="J56" s="674"/>
    </row>
    <row r="57" spans="1:13" ht="14.25">
      <c r="A57" s="186">
        <v>1</v>
      </c>
      <c r="B57" s="1102" t="s">
        <v>126</v>
      </c>
      <c r="C57" s="1102"/>
      <c r="D57" s="1102"/>
      <c r="E57" s="1102"/>
      <c r="F57" s="1102"/>
      <c r="G57" s="1102"/>
      <c r="H57" s="1102"/>
      <c r="I57" s="673"/>
      <c r="J57" s="673"/>
    </row>
    <row r="58" spans="1:13" ht="14.25">
      <c r="A58" s="186">
        <v>2</v>
      </c>
      <c r="B58" s="1102" t="s">
        <v>77</v>
      </c>
      <c r="C58" s="1102"/>
      <c r="D58" s="1102"/>
      <c r="E58" s="1102"/>
      <c r="F58" s="1102"/>
      <c r="G58" s="1102"/>
      <c r="H58" s="1102"/>
      <c r="I58" s="235"/>
      <c r="J58" s="235"/>
    </row>
    <row r="59" spans="1:13" ht="44.25" customHeight="1">
      <c r="A59" s="186">
        <v>3</v>
      </c>
      <c r="B59" s="1018" t="s">
        <v>1931</v>
      </c>
      <c r="C59" s="1018"/>
      <c r="D59" s="1018"/>
      <c r="E59" s="1018"/>
      <c r="F59" s="1018"/>
      <c r="G59" s="1018"/>
      <c r="H59" s="1018"/>
      <c r="I59" s="674"/>
      <c r="J59" s="674"/>
    </row>
    <row r="60" spans="1:13" ht="14.25">
      <c r="A60" s="671"/>
      <c r="B60" s="256"/>
      <c r="C60" s="672"/>
      <c r="D60" s="256"/>
      <c r="E60" s="256"/>
      <c r="F60" s="256"/>
      <c r="G60" s="256"/>
      <c r="H60" s="256"/>
      <c r="I60" s="256"/>
      <c r="J60" s="256"/>
    </row>
    <row r="61" spans="1:13" ht="14.25">
      <c r="A61" s="256"/>
      <c r="B61" s="256"/>
      <c r="C61" s="256"/>
      <c r="D61" s="256"/>
      <c r="E61" s="256"/>
      <c r="F61" s="256"/>
      <c r="G61" s="256"/>
      <c r="H61" s="256"/>
      <c r="I61" s="256"/>
      <c r="J61" s="256"/>
    </row>
  </sheetData>
  <mergeCells count="16">
    <mergeCell ref="B59:H59"/>
    <mergeCell ref="A56:B56"/>
    <mergeCell ref="B57:H57"/>
    <mergeCell ref="B58:H58"/>
    <mergeCell ref="A9:A10"/>
    <mergeCell ref="A17:A20"/>
    <mergeCell ref="A28:A33"/>
    <mergeCell ref="C1:G1"/>
    <mergeCell ref="B3:I3"/>
    <mergeCell ref="H4:I4"/>
    <mergeCell ref="A6:A7"/>
    <mergeCell ref="B6:B7"/>
    <mergeCell ref="C6:C7"/>
    <mergeCell ref="D6:D7"/>
    <mergeCell ref="E6:G6"/>
    <mergeCell ref="H6:J6"/>
  </mergeCells>
  <conditionalFormatting sqref="B42">
    <cfRule type="cellIs" dxfId="9" priority="2" stopIfTrue="1" operator="equal">
      <formula>"?"</formula>
    </cfRule>
  </conditionalFormatting>
  <conditionalFormatting sqref="B43">
    <cfRule type="cellIs" dxfId="8" priority="1" stopIfTrue="1" operator="equal">
      <formula>"?"</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pane xSplit="3" ySplit="9" topLeftCell="D43" activePane="bottomRight" state="frozen"/>
      <selection pane="topRight" activeCell="D1" sqref="D1"/>
      <selection pane="bottomLeft" activeCell="A10" sqref="A10"/>
      <selection pane="bottomRight" activeCell="H45" sqref="H45"/>
    </sheetView>
  </sheetViews>
  <sheetFormatPr defaultRowHeight="12.75"/>
  <cols>
    <col min="1" max="1" width="4.5703125" style="173" customWidth="1"/>
    <col min="2" max="2" width="44.140625" style="173" customWidth="1"/>
    <col min="3" max="3" width="13.28515625" style="173" customWidth="1"/>
    <col min="4" max="4" width="5.5703125" style="173" customWidth="1"/>
    <col min="5" max="5" width="9.7109375" style="173" customWidth="1"/>
    <col min="6" max="6" width="6.42578125" style="173" customWidth="1"/>
    <col min="7" max="7" width="13.85546875" style="173" customWidth="1"/>
    <col min="8" max="8" width="14.28515625" style="173" customWidth="1"/>
    <col min="9" max="9" width="20.42578125" style="173" customWidth="1"/>
    <col min="10" max="10" width="13.85546875" style="173" customWidth="1"/>
    <col min="11" max="255" width="9.140625" style="173"/>
    <col min="256" max="256" width="4.5703125" style="173" customWidth="1"/>
    <col min="257" max="257" width="44.140625" style="173" customWidth="1"/>
    <col min="258" max="258" width="11.5703125" style="173" customWidth="1"/>
    <col min="259" max="259" width="5.5703125" style="173" customWidth="1"/>
    <col min="260" max="260" width="9.7109375" style="173" customWidth="1"/>
    <col min="261" max="261" width="5.5703125" style="173" customWidth="1"/>
    <col min="262" max="262" width="13.85546875" style="173" customWidth="1"/>
    <col min="263" max="263" width="14.28515625" style="173" customWidth="1"/>
    <col min="264" max="264" width="22" style="173" customWidth="1"/>
    <col min="265" max="266" width="13.85546875" style="173" customWidth="1"/>
    <col min="267" max="511" width="9.140625" style="173"/>
    <col min="512" max="512" width="4.5703125" style="173" customWidth="1"/>
    <col min="513" max="513" width="44.140625" style="173" customWidth="1"/>
    <col min="514" max="514" width="11.5703125" style="173" customWidth="1"/>
    <col min="515" max="515" width="5.5703125" style="173" customWidth="1"/>
    <col min="516" max="516" width="9.7109375" style="173" customWidth="1"/>
    <col min="517" max="517" width="5.5703125" style="173" customWidth="1"/>
    <col min="518" max="518" width="13.85546875" style="173" customWidth="1"/>
    <col min="519" max="519" width="14.28515625" style="173" customWidth="1"/>
    <col min="520" max="520" width="22" style="173" customWidth="1"/>
    <col min="521" max="522" width="13.85546875" style="173" customWidth="1"/>
    <col min="523" max="767" width="9.140625" style="173"/>
    <col min="768" max="768" width="4.5703125" style="173" customWidth="1"/>
    <col min="769" max="769" width="44.140625" style="173" customWidth="1"/>
    <col min="770" max="770" width="11.5703125" style="173" customWidth="1"/>
    <col min="771" max="771" width="5.5703125" style="173" customWidth="1"/>
    <col min="772" max="772" width="9.7109375" style="173" customWidth="1"/>
    <col min="773" max="773" width="5.5703125" style="173" customWidth="1"/>
    <col min="774" max="774" width="13.85546875" style="173" customWidth="1"/>
    <col min="775" max="775" width="14.28515625" style="173" customWidth="1"/>
    <col min="776" max="776" width="22" style="173" customWidth="1"/>
    <col min="777" max="778" width="13.85546875" style="173" customWidth="1"/>
    <col min="779" max="1023" width="9.140625" style="173"/>
    <col min="1024" max="1024" width="4.5703125" style="173" customWidth="1"/>
    <col min="1025" max="1025" width="44.140625" style="173" customWidth="1"/>
    <col min="1026" max="1026" width="11.5703125" style="173" customWidth="1"/>
    <col min="1027" max="1027" width="5.5703125" style="173" customWidth="1"/>
    <col min="1028" max="1028" width="9.7109375" style="173" customWidth="1"/>
    <col min="1029" max="1029" width="5.5703125" style="173" customWidth="1"/>
    <col min="1030" max="1030" width="13.85546875" style="173" customWidth="1"/>
    <col min="1031" max="1031" width="14.28515625" style="173" customWidth="1"/>
    <col min="1032" max="1032" width="22" style="173" customWidth="1"/>
    <col min="1033" max="1034" width="13.85546875" style="173" customWidth="1"/>
    <col min="1035" max="1279" width="9.140625" style="173"/>
    <col min="1280" max="1280" width="4.5703125" style="173" customWidth="1"/>
    <col min="1281" max="1281" width="44.140625" style="173" customWidth="1"/>
    <col min="1282" max="1282" width="11.5703125" style="173" customWidth="1"/>
    <col min="1283" max="1283" width="5.5703125" style="173" customWidth="1"/>
    <col min="1284" max="1284" width="9.7109375" style="173" customWidth="1"/>
    <col min="1285" max="1285" width="5.5703125" style="173" customWidth="1"/>
    <col min="1286" max="1286" width="13.85546875" style="173" customWidth="1"/>
    <col min="1287" max="1287" width="14.28515625" style="173" customWidth="1"/>
    <col min="1288" max="1288" width="22" style="173" customWidth="1"/>
    <col min="1289" max="1290" width="13.85546875" style="173" customWidth="1"/>
    <col min="1291" max="1535" width="9.140625" style="173"/>
    <col min="1536" max="1536" width="4.5703125" style="173" customWidth="1"/>
    <col min="1537" max="1537" width="44.140625" style="173" customWidth="1"/>
    <col min="1538" max="1538" width="11.5703125" style="173" customWidth="1"/>
    <col min="1539" max="1539" width="5.5703125" style="173" customWidth="1"/>
    <col min="1540" max="1540" width="9.7109375" style="173" customWidth="1"/>
    <col min="1541" max="1541" width="5.5703125" style="173" customWidth="1"/>
    <col min="1542" max="1542" width="13.85546875" style="173" customWidth="1"/>
    <col min="1543" max="1543" width="14.28515625" style="173" customWidth="1"/>
    <col min="1544" max="1544" width="22" style="173" customWidth="1"/>
    <col min="1545" max="1546" width="13.85546875" style="173" customWidth="1"/>
    <col min="1547" max="1791" width="9.140625" style="173"/>
    <col min="1792" max="1792" width="4.5703125" style="173" customWidth="1"/>
    <col min="1793" max="1793" width="44.140625" style="173" customWidth="1"/>
    <col min="1794" max="1794" width="11.5703125" style="173" customWidth="1"/>
    <col min="1795" max="1795" width="5.5703125" style="173" customWidth="1"/>
    <col min="1796" max="1796" width="9.7109375" style="173" customWidth="1"/>
    <col min="1797" max="1797" width="5.5703125" style="173" customWidth="1"/>
    <col min="1798" max="1798" width="13.85546875" style="173" customWidth="1"/>
    <col min="1799" max="1799" width="14.28515625" style="173" customWidth="1"/>
    <col min="1800" max="1800" width="22" style="173" customWidth="1"/>
    <col min="1801" max="1802" width="13.85546875" style="173" customWidth="1"/>
    <col min="1803" max="2047" width="9.140625" style="173"/>
    <col min="2048" max="2048" width="4.5703125" style="173" customWidth="1"/>
    <col min="2049" max="2049" width="44.140625" style="173" customWidth="1"/>
    <col min="2050" max="2050" width="11.5703125" style="173" customWidth="1"/>
    <col min="2051" max="2051" width="5.5703125" style="173" customWidth="1"/>
    <col min="2052" max="2052" width="9.7109375" style="173" customWidth="1"/>
    <col min="2053" max="2053" width="5.5703125" style="173" customWidth="1"/>
    <col min="2054" max="2054" width="13.85546875" style="173" customWidth="1"/>
    <col min="2055" max="2055" width="14.28515625" style="173" customWidth="1"/>
    <col min="2056" max="2056" width="22" style="173" customWidth="1"/>
    <col min="2057" max="2058" width="13.85546875" style="173" customWidth="1"/>
    <col min="2059" max="2303" width="9.140625" style="173"/>
    <col min="2304" max="2304" width="4.5703125" style="173" customWidth="1"/>
    <col min="2305" max="2305" width="44.140625" style="173" customWidth="1"/>
    <col min="2306" max="2306" width="11.5703125" style="173" customWidth="1"/>
    <col min="2307" max="2307" width="5.5703125" style="173" customWidth="1"/>
    <col min="2308" max="2308" width="9.7109375" style="173" customWidth="1"/>
    <col min="2309" max="2309" width="5.5703125" style="173" customWidth="1"/>
    <col min="2310" max="2310" width="13.85546875" style="173" customWidth="1"/>
    <col min="2311" max="2311" width="14.28515625" style="173" customWidth="1"/>
    <col min="2312" max="2312" width="22" style="173" customWidth="1"/>
    <col min="2313" max="2314" width="13.85546875" style="173" customWidth="1"/>
    <col min="2315" max="2559" width="9.140625" style="173"/>
    <col min="2560" max="2560" width="4.5703125" style="173" customWidth="1"/>
    <col min="2561" max="2561" width="44.140625" style="173" customWidth="1"/>
    <col min="2562" max="2562" width="11.5703125" style="173" customWidth="1"/>
    <col min="2563" max="2563" width="5.5703125" style="173" customWidth="1"/>
    <col min="2564" max="2564" width="9.7109375" style="173" customWidth="1"/>
    <col min="2565" max="2565" width="5.5703125" style="173" customWidth="1"/>
    <col min="2566" max="2566" width="13.85546875" style="173" customWidth="1"/>
    <col min="2567" max="2567" width="14.28515625" style="173" customWidth="1"/>
    <col min="2568" max="2568" width="22" style="173" customWidth="1"/>
    <col min="2569" max="2570" width="13.85546875" style="173" customWidth="1"/>
    <col min="2571" max="2815" width="9.140625" style="173"/>
    <col min="2816" max="2816" width="4.5703125" style="173" customWidth="1"/>
    <col min="2817" max="2817" width="44.140625" style="173" customWidth="1"/>
    <col min="2818" max="2818" width="11.5703125" style="173" customWidth="1"/>
    <col min="2819" max="2819" width="5.5703125" style="173" customWidth="1"/>
    <col min="2820" max="2820" width="9.7109375" style="173" customWidth="1"/>
    <col min="2821" max="2821" width="5.5703125" style="173" customWidth="1"/>
    <col min="2822" max="2822" width="13.85546875" style="173" customWidth="1"/>
    <col min="2823" max="2823" width="14.28515625" style="173" customWidth="1"/>
    <col min="2824" max="2824" width="22" style="173" customWidth="1"/>
    <col min="2825" max="2826" width="13.85546875" style="173" customWidth="1"/>
    <col min="2827" max="3071" width="9.140625" style="173"/>
    <col min="3072" max="3072" width="4.5703125" style="173" customWidth="1"/>
    <col min="3073" max="3073" width="44.140625" style="173" customWidth="1"/>
    <col min="3074" max="3074" width="11.5703125" style="173" customWidth="1"/>
    <col min="3075" max="3075" width="5.5703125" style="173" customWidth="1"/>
    <col min="3076" max="3076" width="9.7109375" style="173" customWidth="1"/>
    <col min="3077" max="3077" width="5.5703125" style="173" customWidth="1"/>
    <col min="3078" max="3078" width="13.85546875" style="173" customWidth="1"/>
    <col min="3079" max="3079" width="14.28515625" style="173" customWidth="1"/>
    <col min="3080" max="3080" width="22" style="173" customWidth="1"/>
    <col min="3081" max="3082" width="13.85546875" style="173" customWidth="1"/>
    <col min="3083" max="3327" width="9.140625" style="173"/>
    <col min="3328" max="3328" width="4.5703125" style="173" customWidth="1"/>
    <col min="3329" max="3329" width="44.140625" style="173" customWidth="1"/>
    <col min="3330" max="3330" width="11.5703125" style="173" customWidth="1"/>
    <col min="3331" max="3331" width="5.5703125" style="173" customWidth="1"/>
    <col min="3332" max="3332" width="9.7109375" style="173" customWidth="1"/>
    <col min="3333" max="3333" width="5.5703125" style="173" customWidth="1"/>
    <col min="3334" max="3334" width="13.85546875" style="173" customWidth="1"/>
    <col min="3335" max="3335" width="14.28515625" style="173" customWidth="1"/>
    <col min="3336" max="3336" width="22" style="173" customWidth="1"/>
    <col min="3337" max="3338" width="13.85546875" style="173" customWidth="1"/>
    <col min="3339" max="3583" width="9.140625" style="173"/>
    <col min="3584" max="3584" width="4.5703125" style="173" customWidth="1"/>
    <col min="3585" max="3585" width="44.140625" style="173" customWidth="1"/>
    <col min="3586" max="3586" width="11.5703125" style="173" customWidth="1"/>
    <col min="3587" max="3587" width="5.5703125" style="173" customWidth="1"/>
    <col min="3588" max="3588" width="9.7109375" style="173" customWidth="1"/>
    <col min="3589" max="3589" width="5.5703125" style="173" customWidth="1"/>
    <col min="3590" max="3590" width="13.85546875" style="173" customWidth="1"/>
    <col min="3591" max="3591" width="14.28515625" style="173" customWidth="1"/>
    <col min="3592" max="3592" width="22" style="173" customWidth="1"/>
    <col min="3593" max="3594" width="13.85546875" style="173" customWidth="1"/>
    <col min="3595" max="3839" width="9.140625" style="173"/>
    <col min="3840" max="3840" width="4.5703125" style="173" customWidth="1"/>
    <col min="3841" max="3841" width="44.140625" style="173" customWidth="1"/>
    <col min="3842" max="3842" width="11.5703125" style="173" customWidth="1"/>
    <col min="3843" max="3843" width="5.5703125" style="173" customWidth="1"/>
    <col min="3844" max="3844" width="9.7109375" style="173" customWidth="1"/>
    <col min="3845" max="3845" width="5.5703125" style="173" customWidth="1"/>
    <col min="3846" max="3846" width="13.85546875" style="173" customWidth="1"/>
    <col min="3847" max="3847" width="14.28515625" style="173" customWidth="1"/>
    <col min="3848" max="3848" width="22" style="173" customWidth="1"/>
    <col min="3849" max="3850" width="13.85546875" style="173" customWidth="1"/>
    <col min="3851" max="4095" width="9.140625" style="173"/>
    <col min="4096" max="4096" width="4.5703125" style="173" customWidth="1"/>
    <col min="4097" max="4097" width="44.140625" style="173" customWidth="1"/>
    <col min="4098" max="4098" width="11.5703125" style="173" customWidth="1"/>
    <col min="4099" max="4099" width="5.5703125" style="173" customWidth="1"/>
    <col min="4100" max="4100" width="9.7109375" style="173" customWidth="1"/>
    <col min="4101" max="4101" width="5.5703125" style="173" customWidth="1"/>
    <col min="4102" max="4102" width="13.85546875" style="173" customWidth="1"/>
    <col min="4103" max="4103" width="14.28515625" style="173" customWidth="1"/>
    <col min="4104" max="4104" width="22" style="173" customWidth="1"/>
    <col min="4105" max="4106" width="13.85546875" style="173" customWidth="1"/>
    <col min="4107" max="4351" width="9.140625" style="173"/>
    <col min="4352" max="4352" width="4.5703125" style="173" customWidth="1"/>
    <col min="4353" max="4353" width="44.140625" style="173" customWidth="1"/>
    <col min="4354" max="4354" width="11.5703125" style="173" customWidth="1"/>
    <col min="4355" max="4355" width="5.5703125" style="173" customWidth="1"/>
    <col min="4356" max="4356" width="9.7109375" style="173" customWidth="1"/>
    <col min="4357" max="4357" width="5.5703125" style="173" customWidth="1"/>
    <col min="4358" max="4358" width="13.85546875" style="173" customWidth="1"/>
    <col min="4359" max="4359" width="14.28515625" style="173" customWidth="1"/>
    <col min="4360" max="4360" width="22" style="173" customWidth="1"/>
    <col min="4361" max="4362" width="13.85546875" style="173" customWidth="1"/>
    <col min="4363" max="4607" width="9.140625" style="173"/>
    <col min="4608" max="4608" width="4.5703125" style="173" customWidth="1"/>
    <col min="4609" max="4609" width="44.140625" style="173" customWidth="1"/>
    <col min="4610" max="4610" width="11.5703125" style="173" customWidth="1"/>
    <col min="4611" max="4611" width="5.5703125" style="173" customWidth="1"/>
    <col min="4612" max="4612" width="9.7109375" style="173" customWidth="1"/>
    <col min="4613" max="4613" width="5.5703125" style="173" customWidth="1"/>
    <col min="4614" max="4614" width="13.85546875" style="173" customWidth="1"/>
    <col min="4615" max="4615" width="14.28515625" style="173" customWidth="1"/>
    <col min="4616" max="4616" width="22" style="173" customWidth="1"/>
    <col min="4617" max="4618" width="13.85546875" style="173" customWidth="1"/>
    <col min="4619" max="4863" width="9.140625" style="173"/>
    <col min="4864" max="4864" width="4.5703125" style="173" customWidth="1"/>
    <col min="4865" max="4865" width="44.140625" style="173" customWidth="1"/>
    <col min="4866" max="4866" width="11.5703125" style="173" customWidth="1"/>
    <col min="4867" max="4867" width="5.5703125" style="173" customWidth="1"/>
    <col min="4868" max="4868" width="9.7109375" style="173" customWidth="1"/>
    <col min="4869" max="4869" width="5.5703125" style="173" customWidth="1"/>
    <col min="4870" max="4870" width="13.85546875" style="173" customWidth="1"/>
    <col min="4871" max="4871" width="14.28515625" style="173" customWidth="1"/>
    <col min="4872" max="4872" width="22" style="173" customWidth="1"/>
    <col min="4873" max="4874" width="13.85546875" style="173" customWidth="1"/>
    <col min="4875" max="5119" width="9.140625" style="173"/>
    <col min="5120" max="5120" width="4.5703125" style="173" customWidth="1"/>
    <col min="5121" max="5121" width="44.140625" style="173" customWidth="1"/>
    <col min="5122" max="5122" width="11.5703125" style="173" customWidth="1"/>
    <col min="5123" max="5123" width="5.5703125" style="173" customWidth="1"/>
    <col min="5124" max="5124" width="9.7109375" style="173" customWidth="1"/>
    <col min="5125" max="5125" width="5.5703125" style="173" customWidth="1"/>
    <col min="5126" max="5126" width="13.85546875" style="173" customWidth="1"/>
    <col min="5127" max="5127" width="14.28515625" style="173" customWidth="1"/>
    <col min="5128" max="5128" width="22" style="173" customWidth="1"/>
    <col min="5129" max="5130" width="13.85546875" style="173" customWidth="1"/>
    <col min="5131" max="5375" width="9.140625" style="173"/>
    <col min="5376" max="5376" width="4.5703125" style="173" customWidth="1"/>
    <col min="5377" max="5377" width="44.140625" style="173" customWidth="1"/>
    <col min="5378" max="5378" width="11.5703125" style="173" customWidth="1"/>
    <col min="5379" max="5379" width="5.5703125" style="173" customWidth="1"/>
    <col min="5380" max="5380" width="9.7109375" style="173" customWidth="1"/>
    <col min="5381" max="5381" width="5.5703125" style="173" customWidth="1"/>
    <col min="5382" max="5382" width="13.85546875" style="173" customWidth="1"/>
    <col min="5383" max="5383" width="14.28515625" style="173" customWidth="1"/>
    <col min="5384" max="5384" width="22" style="173" customWidth="1"/>
    <col min="5385" max="5386" width="13.85546875" style="173" customWidth="1"/>
    <col min="5387" max="5631" width="9.140625" style="173"/>
    <col min="5632" max="5632" width="4.5703125" style="173" customWidth="1"/>
    <col min="5633" max="5633" width="44.140625" style="173" customWidth="1"/>
    <col min="5634" max="5634" width="11.5703125" style="173" customWidth="1"/>
    <col min="5635" max="5635" width="5.5703125" style="173" customWidth="1"/>
    <col min="5636" max="5636" width="9.7109375" style="173" customWidth="1"/>
    <col min="5637" max="5637" width="5.5703125" style="173" customWidth="1"/>
    <col min="5638" max="5638" width="13.85546875" style="173" customWidth="1"/>
    <col min="5639" max="5639" width="14.28515625" style="173" customWidth="1"/>
    <col min="5640" max="5640" width="22" style="173" customWidth="1"/>
    <col min="5641" max="5642" width="13.85546875" style="173" customWidth="1"/>
    <col min="5643" max="5887" width="9.140625" style="173"/>
    <col min="5888" max="5888" width="4.5703125" style="173" customWidth="1"/>
    <col min="5889" max="5889" width="44.140625" style="173" customWidth="1"/>
    <col min="5890" max="5890" width="11.5703125" style="173" customWidth="1"/>
    <col min="5891" max="5891" width="5.5703125" style="173" customWidth="1"/>
    <col min="5892" max="5892" width="9.7109375" style="173" customWidth="1"/>
    <col min="5893" max="5893" width="5.5703125" style="173" customWidth="1"/>
    <col min="5894" max="5894" width="13.85546875" style="173" customWidth="1"/>
    <col min="5895" max="5895" width="14.28515625" style="173" customWidth="1"/>
    <col min="5896" max="5896" width="22" style="173" customWidth="1"/>
    <col min="5897" max="5898" width="13.85546875" style="173" customWidth="1"/>
    <col min="5899" max="6143" width="9.140625" style="173"/>
    <col min="6144" max="6144" width="4.5703125" style="173" customWidth="1"/>
    <col min="6145" max="6145" width="44.140625" style="173" customWidth="1"/>
    <col min="6146" max="6146" width="11.5703125" style="173" customWidth="1"/>
    <col min="6147" max="6147" width="5.5703125" style="173" customWidth="1"/>
    <col min="6148" max="6148" width="9.7109375" style="173" customWidth="1"/>
    <col min="6149" max="6149" width="5.5703125" style="173" customWidth="1"/>
    <col min="6150" max="6150" width="13.85546875" style="173" customWidth="1"/>
    <col min="6151" max="6151" width="14.28515625" style="173" customWidth="1"/>
    <col min="6152" max="6152" width="22" style="173" customWidth="1"/>
    <col min="6153" max="6154" width="13.85546875" style="173" customWidth="1"/>
    <col min="6155" max="6399" width="9.140625" style="173"/>
    <col min="6400" max="6400" width="4.5703125" style="173" customWidth="1"/>
    <col min="6401" max="6401" width="44.140625" style="173" customWidth="1"/>
    <col min="6402" max="6402" width="11.5703125" style="173" customWidth="1"/>
    <col min="6403" max="6403" width="5.5703125" style="173" customWidth="1"/>
    <col min="6404" max="6404" width="9.7109375" style="173" customWidth="1"/>
    <col min="6405" max="6405" width="5.5703125" style="173" customWidth="1"/>
    <col min="6406" max="6406" width="13.85546875" style="173" customWidth="1"/>
    <col min="6407" max="6407" width="14.28515625" style="173" customWidth="1"/>
    <col min="6408" max="6408" width="22" style="173" customWidth="1"/>
    <col min="6409" max="6410" width="13.85546875" style="173" customWidth="1"/>
    <col min="6411" max="6655" width="9.140625" style="173"/>
    <col min="6656" max="6656" width="4.5703125" style="173" customWidth="1"/>
    <col min="6657" max="6657" width="44.140625" style="173" customWidth="1"/>
    <col min="6658" max="6658" width="11.5703125" style="173" customWidth="1"/>
    <col min="6659" max="6659" width="5.5703125" style="173" customWidth="1"/>
    <col min="6660" max="6660" width="9.7109375" style="173" customWidth="1"/>
    <col min="6661" max="6661" width="5.5703125" style="173" customWidth="1"/>
    <col min="6662" max="6662" width="13.85546875" style="173" customWidth="1"/>
    <col min="6663" max="6663" width="14.28515625" style="173" customWidth="1"/>
    <col min="6664" max="6664" width="22" style="173" customWidth="1"/>
    <col min="6665" max="6666" width="13.85546875" style="173" customWidth="1"/>
    <col min="6667" max="6911" width="9.140625" style="173"/>
    <col min="6912" max="6912" width="4.5703125" style="173" customWidth="1"/>
    <col min="6913" max="6913" width="44.140625" style="173" customWidth="1"/>
    <col min="6914" max="6914" width="11.5703125" style="173" customWidth="1"/>
    <col min="6915" max="6915" width="5.5703125" style="173" customWidth="1"/>
    <col min="6916" max="6916" width="9.7109375" style="173" customWidth="1"/>
    <col min="6917" max="6917" width="5.5703125" style="173" customWidth="1"/>
    <col min="6918" max="6918" width="13.85546875" style="173" customWidth="1"/>
    <col min="6919" max="6919" width="14.28515625" style="173" customWidth="1"/>
    <col min="6920" max="6920" width="22" style="173" customWidth="1"/>
    <col min="6921" max="6922" width="13.85546875" style="173" customWidth="1"/>
    <col min="6923" max="7167" width="9.140625" style="173"/>
    <col min="7168" max="7168" width="4.5703125" style="173" customWidth="1"/>
    <col min="7169" max="7169" width="44.140625" style="173" customWidth="1"/>
    <col min="7170" max="7170" width="11.5703125" style="173" customWidth="1"/>
    <col min="7171" max="7171" width="5.5703125" style="173" customWidth="1"/>
    <col min="7172" max="7172" width="9.7109375" style="173" customWidth="1"/>
    <col min="7173" max="7173" width="5.5703125" style="173" customWidth="1"/>
    <col min="7174" max="7174" width="13.85546875" style="173" customWidth="1"/>
    <col min="7175" max="7175" width="14.28515625" style="173" customWidth="1"/>
    <col min="7176" max="7176" width="22" style="173" customWidth="1"/>
    <col min="7177" max="7178" width="13.85546875" style="173" customWidth="1"/>
    <col min="7179" max="7423" width="9.140625" style="173"/>
    <col min="7424" max="7424" width="4.5703125" style="173" customWidth="1"/>
    <col min="7425" max="7425" width="44.140625" style="173" customWidth="1"/>
    <col min="7426" max="7426" width="11.5703125" style="173" customWidth="1"/>
    <col min="7427" max="7427" width="5.5703125" style="173" customWidth="1"/>
    <col min="7428" max="7428" width="9.7109375" style="173" customWidth="1"/>
    <col min="7429" max="7429" width="5.5703125" style="173" customWidth="1"/>
    <col min="7430" max="7430" width="13.85546875" style="173" customWidth="1"/>
    <col min="7431" max="7431" width="14.28515625" style="173" customWidth="1"/>
    <col min="7432" max="7432" width="22" style="173" customWidth="1"/>
    <col min="7433" max="7434" width="13.85546875" style="173" customWidth="1"/>
    <col min="7435" max="7679" width="9.140625" style="173"/>
    <col min="7680" max="7680" width="4.5703125" style="173" customWidth="1"/>
    <col min="7681" max="7681" width="44.140625" style="173" customWidth="1"/>
    <col min="7682" max="7682" width="11.5703125" style="173" customWidth="1"/>
    <col min="7683" max="7683" width="5.5703125" style="173" customWidth="1"/>
    <col min="7684" max="7684" width="9.7109375" style="173" customWidth="1"/>
    <col min="7685" max="7685" width="5.5703125" style="173" customWidth="1"/>
    <col min="7686" max="7686" width="13.85546875" style="173" customWidth="1"/>
    <col min="7687" max="7687" width="14.28515625" style="173" customWidth="1"/>
    <col min="7688" max="7688" width="22" style="173" customWidth="1"/>
    <col min="7689" max="7690" width="13.85546875" style="173" customWidth="1"/>
    <col min="7691" max="7935" width="9.140625" style="173"/>
    <col min="7936" max="7936" width="4.5703125" style="173" customWidth="1"/>
    <col min="7937" max="7937" width="44.140625" style="173" customWidth="1"/>
    <col min="7938" max="7938" width="11.5703125" style="173" customWidth="1"/>
    <col min="7939" max="7939" width="5.5703125" style="173" customWidth="1"/>
    <col min="7940" max="7940" width="9.7109375" style="173" customWidth="1"/>
    <col min="7941" max="7941" width="5.5703125" style="173" customWidth="1"/>
    <col min="7942" max="7942" width="13.85546875" style="173" customWidth="1"/>
    <col min="7943" max="7943" width="14.28515625" style="173" customWidth="1"/>
    <col min="7944" max="7944" width="22" style="173" customWidth="1"/>
    <col min="7945" max="7946" width="13.85546875" style="173" customWidth="1"/>
    <col min="7947" max="8191" width="9.140625" style="173"/>
    <col min="8192" max="8192" width="4.5703125" style="173" customWidth="1"/>
    <col min="8193" max="8193" width="44.140625" style="173" customWidth="1"/>
    <col min="8194" max="8194" width="11.5703125" style="173" customWidth="1"/>
    <col min="8195" max="8195" width="5.5703125" style="173" customWidth="1"/>
    <col min="8196" max="8196" width="9.7109375" style="173" customWidth="1"/>
    <col min="8197" max="8197" width="5.5703125" style="173" customWidth="1"/>
    <col min="8198" max="8198" width="13.85546875" style="173" customWidth="1"/>
    <col min="8199" max="8199" width="14.28515625" style="173" customWidth="1"/>
    <col min="8200" max="8200" width="22" style="173" customWidth="1"/>
    <col min="8201" max="8202" width="13.85546875" style="173" customWidth="1"/>
    <col min="8203" max="8447" width="9.140625" style="173"/>
    <col min="8448" max="8448" width="4.5703125" style="173" customWidth="1"/>
    <col min="8449" max="8449" width="44.140625" style="173" customWidth="1"/>
    <col min="8450" max="8450" width="11.5703125" style="173" customWidth="1"/>
    <col min="8451" max="8451" width="5.5703125" style="173" customWidth="1"/>
    <col min="8452" max="8452" width="9.7109375" style="173" customWidth="1"/>
    <col min="8453" max="8453" width="5.5703125" style="173" customWidth="1"/>
    <col min="8454" max="8454" width="13.85546875" style="173" customWidth="1"/>
    <col min="8455" max="8455" width="14.28515625" style="173" customWidth="1"/>
    <col min="8456" max="8456" width="22" style="173" customWidth="1"/>
    <col min="8457" max="8458" width="13.85546875" style="173" customWidth="1"/>
    <col min="8459" max="8703" width="9.140625" style="173"/>
    <col min="8704" max="8704" width="4.5703125" style="173" customWidth="1"/>
    <col min="8705" max="8705" width="44.140625" style="173" customWidth="1"/>
    <col min="8706" max="8706" width="11.5703125" style="173" customWidth="1"/>
    <col min="8707" max="8707" width="5.5703125" style="173" customWidth="1"/>
    <col min="8708" max="8708" width="9.7109375" style="173" customWidth="1"/>
    <col min="8709" max="8709" width="5.5703125" style="173" customWidth="1"/>
    <col min="8710" max="8710" width="13.85546875" style="173" customWidth="1"/>
    <col min="8711" max="8711" width="14.28515625" style="173" customWidth="1"/>
    <col min="8712" max="8712" width="22" style="173" customWidth="1"/>
    <col min="8713" max="8714" width="13.85546875" style="173" customWidth="1"/>
    <col min="8715" max="8959" width="9.140625" style="173"/>
    <col min="8960" max="8960" width="4.5703125" style="173" customWidth="1"/>
    <col min="8961" max="8961" width="44.140625" style="173" customWidth="1"/>
    <col min="8962" max="8962" width="11.5703125" style="173" customWidth="1"/>
    <col min="8963" max="8963" width="5.5703125" style="173" customWidth="1"/>
    <col min="8964" max="8964" width="9.7109375" style="173" customWidth="1"/>
    <col min="8965" max="8965" width="5.5703125" style="173" customWidth="1"/>
    <col min="8966" max="8966" width="13.85546875" style="173" customWidth="1"/>
    <col min="8967" max="8967" width="14.28515625" style="173" customWidth="1"/>
    <col min="8968" max="8968" width="22" style="173" customWidth="1"/>
    <col min="8969" max="8970" width="13.85546875" style="173" customWidth="1"/>
    <col min="8971" max="9215" width="9.140625" style="173"/>
    <col min="9216" max="9216" width="4.5703125" style="173" customWidth="1"/>
    <col min="9217" max="9217" width="44.140625" style="173" customWidth="1"/>
    <col min="9218" max="9218" width="11.5703125" style="173" customWidth="1"/>
    <col min="9219" max="9219" width="5.5703125" style="173" customWidth="1"/>
    <col min="9220" max="9220" width="9.7109375" style="173" customWidth="1"/>
    <col min="9221" max="9221" width="5.5703125" style="173" customWidth="1"/>
    <col min="9222" max="9222" width="13.85546875" style="173" customWidth="1"/>
    <col min="9223" max="9223" width="14.28515625" style="173" customWidth="1"/>
    <col min="9224" max="9224" width="22" style="173" customWidth="1"/>
    <col min="9225" max="9226" width="13.85546875" style="173" customWidth="1"/>
    <col min="9227" max="9471" width="9.140625" style="173"/>
    <col min="9472" max="9472" width="4.5703125" style="173" customWidth="1"/>
    <col min="9473" max="9473" width="44.140625" style="173" customWidth="1"/>
    <col min="9474" max="9474" width="11.5703125" style="173" customWidth="1"/>
    <col min="9475" max="9475" width="5.5703125" style="173" customWidth="1"/>
    <col min="9476" max="9476" width="9.7109375" style="173" customWidth="1"/>
    <col min="9477" max="9477" width="5.5703125" style="173" customWidth="1"/>
    <col min="9478" max="9478" width="13.85546875" style="173" customWidth="1"/>
    <col min="9479" max="9479" width="14.28515625" style="173" customWidth="1"/>
    <col min="9480" max="9480" width="22" style="173" customWidth="1"/>
    <col min="9481" max="9482" width="13.85546875" style="173" customWidth="1"/>
    <col min="9483" max="9727" width="9.140625" style="173"/>
    <col min="9728" max="9728" width="4.5703125" style="173" customWidth="1"/>
    <col min="9729" max="9729" width="44.140625" style="173" customWidth="1"/>
    <col min="9730" max="9730" width="11.5703125" style="173" customWidth="1"/>
    <col min="9731" max="9731" width="5.5703125" style="173" customWidth="1"/>
    <col min="9732" max="9732" width="9.7109375" style="173" customWidth="1"/>
    <col min="9733" max="9733" width="5.5703125" style="173" customWidth="1"/>
    <col min="9734" max="9734" width="13.85546875" style="173" customWidth="1"/>
    <col min="9735" max="9735" width="14.28515625" style="173" customWidth="1"/>
    <col min="9736" max="9736" width="22" style="173" customWidth="1"/>
    <col min="9737" max="9738" width="13.85546875" style="173" customWidth="1"/>
    <col min="9739" max="9983" width="9.140625" style="173"/>
    <col min="9984" max="9984" width="4.5703125" style="173" customWidth="1"/>
    <col min="9985" max="9985" width="44.140625" style="173" customWidth="1"/>
    <col min="9986" max="9986" width="11.5703125" style="173" customWidth="1"/>
    <col min="9987" max="9987" width="5.5703125" style="173" customWidth="1"/>
    <col min="9988" max="9988" width="9.7109375" style="173" customWidth="1"/>
    <col min="9989" max="9989" width="5.5703125" style="173" customWidth="1"/>
    <col min="9990" max="9990" width="13.85546875" style="173" customWidth="1"/>
    <col min="9991" max="9991" width="14.28515625" style="173" customWidth="1"/>
    <col min="9992" max="9992" width="22" style="173" customWidth="1"/>
    <col min="9993" max="9994" width="13.85546875" style="173" customWidth="1"/>
    <col min="9995" max="10239" width="9.140625" style="173"/>
    <col min="10240" max="10240" width="4.5703125" style="173" customWidth="1"/>
    <col min="10241" max="10241" width="44.140625" style="173" customWidth="1"/>
    <col min="10242" max="10242" width="11.5703125" style="173" customWidth="1"/>
    <col min="10243" max="10243" width="5.5703125" style="173" customWidth="1"/>
    <col min="10244" max="10244" width="9.7109375" style="173" customWidth="1"/>
    <col min="10245" max="10245" width="5.5703125" style="173" customWidth="1"/>
    <col min="10246" max="10246" width="13.85546875" style="173" customWidth="1"/>
    <col min="10247" max="10247" width="14.28515625" style="173" customWidth="1"/>
    <col min="10248" max="10248" width="22" style="173" customWidth="1"/>
    <col min="10249" max="10250" width="13.85546875" style="173" customWidth="1"/>
    <col min="10251" max="10495" width="9.140625" style="173"/>
    <col min="10496" max="10496" width="4.5703125" style="173" customWidth="1"/>
    <col min="10497" max="10497" width="44.140625" style="173" customWidth="1"/>
    <col min="10498" max="10498" width="11.5703125" style="173" customWidth="1"/>
    <col min="10499" max="10499" width="5.5703125" style="173" customWidth="1"/>
    <col min="10500" max="10500" width="9.7109375" style="173" customWidth="1"/>
    <col min="10501" max="10501" width="5.5703125" style="173" customWidth="1"/>
    <col min="10502" max="10502" width="13.85546875" style="173" customWidth="1"/>
    <col min="10503" max="10503" width="14.28515625" style="173" customWidth="1"/>
    <col min="10504" max="10504" width="22" style="173" customWidth="1"/>
    <col min="10505" max="10506" width="13.85546875" style="173" customWidth="1"/>
    <col min="10507" max="10751" width="9.140625" style="173"/>
    <col min="10752" max="10752" width="4.5703125" style="173" customWidth="1"/>
    <col min="10753" max="10753" width="44.140625" style="173" customWidth="1"/>
    <col min="10754" max="10754" width="11.5703125" style="173" customWidth="1"/>
    <col min="10755" max="10755" width="5.5703125" style="173" customWidth="1"/>
    <col min="10756" max="10756" width="9.7109375" style="173" customWidth="1"/>
    <col min="10757" max="10757" width="5.5703125" style="173" customWidth="1"/>
    <col min="10758" max="10758" width="13.85546875" style="173" customWidth="1"/>
    <col min="10759" max="10759" width="14.28515625" style="173" customWidth="1"/>
    <col min="10760" max="10760" width="22" style="173" customWidth="1"/>
    <col min="10761" max="10762" width="13.85546875" style="173" customWidth="1"/>
    <col min="10763" max="11007" width="9.140625" style="173"/>
    <col min="11008" max="11008" width="4.5703125" style="173" customWidth="1"/>
    <col min="11009" max="11009" width="44.140625" style="173" customWidth="1"/>
    <col min="11010" max="11010" width="11.5703125" style="173" customWidth="1"/>
    <col min="11011" max="11011" width="5.5703125" style="173" customWidth="1"/>
    <col min="11012" max="11012" width="9.7109375" style="173" customWidth="1"/>
    <col min="11013" max="11013" width="5.5703125" style="173" customWidth="1"/>
    <col min="11014" max="11014" width="13.85546875" style="173" customWidth="1"/>
    <col min="11015" max="11015" width="14.28515625" style="173" customWidth="1"/>
    <col min="11016" max="11016" width="22" style="173" customWidth="1"/>
    <col min="11017" max="11018" width="13.85546875" style="173" customWidth="1"/>
    <col min="11019" max="11263" width="9.140625" style="173"/>
    <col min="11264" max="11264" width="4.5703125" style="173" customWidth="1"/>
    <col min="11265" max="11265" width="44.140625" style="173" customWidth="1"/>
    <col min="11266" max="11266" width="11.5703125" style="173" customWidth="1"/>
    <col min="11267" max="11267" width="5.5703125" style="173" customWidth="1"/>
    <col min="11268" max="11268" width="9.7109375" style="173" customWidth="1"/>
    <col min="11269" max="11269" width="5.5703125" style="173" customWidth="1"/>
    <col min="11270" max="11270" width="13.85546875" style="173" customWidth="1"/>
    <col min="11271" max="11271" width="14.28515625" style="173" customWidth="1"/>
    <col min="11272" max="11272" width="22" style="173" customWidth="1"/>
    <col min="11273" max="11274" width="13.85546875" style="173" customWidth="1"/>
    <col min="11275" max="11519" width="9.140625" style="173"/>
    <col min="11520" max="11520" width="4.5703125" style="173" customWidth="1"/>
    <col min="11521" max="11521" width="44.140625" style="173" customWidth="1"/>
    <col min="11522" max="11522" width="11.5703125" style="173" customWidth="1"/>
    <col min="11523" max="11523" width="5.5703125" style="173" customWidth="1"/>
    <col min="11524" max="11524" width="9.7109375" style="173" customWidth="1"/>
    <col min="11525" max="11525" width="5.5703125" style="173" customWidth="1"/>
    <col min="11526" max="11526" width="13.85546875" style="173" customWidth="1"/>
    <col min="11527" max="11527" width="14.28515625" style="173" customWidth="1"/>
    <col min="11528" max="11528" width="22" style="173" customWidth="1"/>
    <col min="11529" max="11530" width="13.85546875" style="173" customWidth="1"/>
    <col min="11531" max="11775" width="9.140625" style="173"/>
    <col min="11776" max="11776" width="4.5703125" style="173" customWidth="1"/>
    <col min="11777" max="11777" width="44.140625" style="173" customWidth="1"/>
    <col min="11778" max="11778" width="11.5703125" style="173" customWidth="1"/>
    <col min="11779" max="11779" width="5.5703125" style="173" customWidth="1"/>
    <col min="11780" max="11780" width="9.7109375" style="173" customWidth="1"/>
    <col min="11781" max="11781" width="5.5703125" style="173" customWidth="1"/>
    <col min="11782" max="11782" width="13.85546875" style="173" customWidth="1"/>
    <col min="11783" max="11783" width="14.28515625" style="173" customWidth="1"/>
    <col min="11784" max="11784" width="22" style="173" customWidth="1"/>
    <col min="11785" max="11786" width="13.85546875" style="173" customWidth="1"/>
    <col min="11787" max="12031" width="9.140625" style="173"/>
    <col min="12032" max="12032" width="4.5703125" style="173" customWidth="1"/>
    <col min="12033" max="12033" width="44.140625" style="173" customWidth="1"/>
    <col min="12034" max="12034" width="11.5703125" style="173" customWidth="1"/>
    <col min="12035" max="12035" width="5.5703125" style="173" customWidth="1"/>
    <col min="12036" max="12036" width="9.7109375" style="173" customWidth="1"/>
    <col min="12037" max="12037" width="5.5703125" style="173" customWidth="1"/>
    <col min="12038" max="12038" width="13.85546875" style="173" customWidth="1"/>
    <col min="12039" max="12039" width="14.28515625" style="173" customWidth="1"/>
    <col min="12040" max="12040" width="22" style="173" customWidth="1"/>
    <col min="12041" max="12042" width="13.85546875" style="173" customWidth="1"/>
    <col min="12043" max="12287" width="9.140625" style="173"/>
    <col min="12288" max="12288" width="4.5703125" style="173" customWidth="1"/>
    <col min="12289" max="12289" width="44.140625" style="173" customWidth="1"/>
    <col min="12290" max="12290" width="11.5703125" style="173" customWidth="1"/>
    <col min="12291" max="12291" width="5.5703125" style="173" customWidth="1"/>
    <col min="12292" max="12292" width="9.7109375" style="173" customWidth="1"/>
    <col min="12293" max="12293" width="5.5703125" style="173" customWidth="1"/>
    <col min="12294" max="12294" width="13.85546875" style="173" customWidth="1"/>
    <col min="12295" max="12295" width="14.28515625" style="173" customWidth="1"/>
    <col min="12296" max="12296" width="22" style="173" customWidth="1"/>
    <col min="12297" max="12298" width="13.85546875" style="173" customWidth="1"/>
    <col min="12299" max="12543" width="9.140625" style="173"/>
    <col min="12544" max="12544" width="4.5703125" style="173" customWidth="1"/>
    <col min="12545" max="12545" width="44.140625" style="173" customWidth="1"/>
    <col min="12546" max="12546" width="11.5703125" style="173" customWidth="1"/>
    <col min="12547" max="12547" width="5.5703125" style="173" customWidth="1"/>
    <col min="12548" max="12548" width="9.7109375" style="173" customWidth="1"/>
    <col min="12549" max="12549" width="5.5703125" style="173" customWidth="1"/>
    <col min="12550" max="12550" width="13.85546875" style="173" customWidth="1"/>
    <col min="12551" max="12551" width="14.28515625" style="173" customWidth="1"/>
    <col min="12552" max="12552" width="22" style="173" customWidth="1"/>
    <col min="12553" max="12554" width="13.85546875" style="173" customWidth="1"/>
    <col min="12555" max="12799" width="9.140625" style="173"/>
    <col min="12800" max="12800" width="4.5703125" style="173" customWidth="1"/>
    <col min="12801" max="12801" width="44.140625" style="173" customWidth="1"/>
    <col min="12802" max="12802" width="11.5703125" style="173" customWidth="1"/>
    <col min="12803" max="12803" width="5.5703125" style="173" customWidth="1"/>
    <col min="12804" max="12804" width="9.7109375" style="173" customWidth="1"/>
    <col min="12805" max="12805" width="5.5703125" style="173" customWidth="1"/>
    <col min="12806" max="12806" width="13.85546875" style="173" customWidth="1"/>
    <col min="12807" max="12807" width="14.28515625" style="173" customWidth="1"/>
    <col min="12808" max="12808" width="22" style="173" customWidth="1"/>
    <col min="12809" max="12810" width="13.85546875" style="173" customWidth="1"/>
    <col min="12811" max="13055" width="9.140625" style="173"/>
    <col min="13056" max="13056" width="4.5703125" style="173" customWidth="1"/>
    <col min="13057" max="13057" width="44.140625" style="173" customWidth="1"/>
    <col min="13058" max="13058" width="11.5703125" style="173" customWidth="1"/>
    <col min="13059" max="13059" width="5.5703125" style="173" customWidth="1"/>
    <col min="13060" max="13060" width="9.7109375" style="173" customWidth="1"/>
    <col min="13061" max="13061" width="5.5703125" style="173" customWidth="1"/>
    <col min="13062" max="13062" width="13.85546875" style="173" customWidth="1"/>
    <col min="13063" max="13063" width="14.28515625" style="173" customWidth="1"/>
    <col min="13064" max="13064" width="22" style="173" customWidth="1"/>
    <col min="13065" max="13066" width="13.85546875" style="173" customWidth="1"/>
    <col min="13067" max="13311" width="9.140625" style="173"/>
    <col min="13312" max="13312" width="4.5703125" style="173" customWidth="1"/>
    <col min="13313" max="13313" width="44.140625" style="173" customWidth="1"/>
    <col min="13314" max="13314" width="11.5703125" style="173" customWidth="1"/>
    <col min="13315" max="13315" width="5.5703125" style="173" customWidth="1"/>
    <col min="13316" max="13316" width="9.7109375" style="173" customWidth="1"/>
    <col min="13317" max="13317" width="5.5703125" style="173" customWidth="1"/>
    <col min="13318" max="13318" width="13.85546875" style="173" customWidth="1"/>
    <col min="13319" max="13319" width="14.28515625" style="173" customWidth="1"/>
    <col min="13320" max="13320" width="22" style="173" customWidth="1"/>
    <col min="13321" max="13322" width="13.85546875" style="173" customWidth="1"/>
    <col min="13323" max="13567" width="9.140625" style="173"/>
    <col min="13568" max="13568" width="4.5703125" style="173" customWidth="1"/>
    <col min="13569" max="13569" width="44.140625" style="173" customWidth="1"/>
    <col min="13570" max="13570" width="11.5703125" style="173" customWidth="1"/>
    <col min="13571" max="13571" width="5.5703125" style="173" customWidth="1"/>
    <col min="13572" max="13572" width="9.7109375" style="173" customWidth="1"/>
    <col min="13573" max="13573" width="5.5703125" style="173" customWidth="1"/>
    <col min="13574" max="13574" width="13.85546875" style="173" customWidth="1"/>
    <col min="13575" max="13575" width="14.28515625" style="173" customWidth="1"/>
    <col min="13576" max="13576" width="22" style="173" customWidth="1"/>
    <col min="13577" max="13578" width="13.85546875" style="173" customWidth="1"/>
    <col min="13579" max="13823" width="9.140625" style="173"/>
    <col min="13824" max="13824" width="4.5703125" style="173" customWidth="1"/>
    <col min="13825" max="13825" width="44.140625" style="173" customWidth="1"/>
    <col min="13826" max="13826" width="11.5703125" style="173" customWidth="1"/>
    <col min="13827" max="13827" width="5.5703125" style="173" customWidth="1"/>
    <col min="13828" max="13828" width="9.7109375" style="173" customWidth="1"/>
    <col min="13829" max="13829" width="5.5703125" style="173" customWidth="1"/>
    <col min="13830" max="13830" width="13.85546875" style="173" customWidth="1"/>
    <col min="13831" max="13831" width="14.28515625" style="173" customWidth="1"/>
    <col min="13832" max="13832" width="22" style="173" customWidth="1"/>
    <col min="13833" max="13834" width="13.85546875" style="173" customWidth="1"/>
    <col min="13835" max="14079" width="9.140625" style="173"/>
    <col min="14080" max="14080" width="4.5703125" style="173" customWidth="1"/>
    <col min="14081" max="14081" width="44.140625" style="173" customWidth="1"/>
    <col min="14082" max="14082" width="11.5703125" style="173" customWidth="1"/>
    <col min="14083" max="14083" width="5.5703125" style="173" customWidth="1"/>
    <col min="14084" max="14084" width="9.7109375" style="173" customWidth="1"/>
    <col min="14085" max="14085" width="5.5703125" style="173" customWidth="1"/>
    <col min="14086" max="14086" width="13.85546875" style="173" customWidth="1"/>
    <col min="14087" max="14087" width="14.28515625" style="173" customWidth="1"/>
    <col min="14088" max="14088" width="22" style="173" customWidth="1"/>
    <col min="14089" max="14090" width="13.85546875" style="173" customWidth="1"/>
    <col min="14091" max="14335" width="9.140625" style="173"/>
    <col min="14336" max="14336" width="4.5703125" style="173" customWidth="1"/>
    <col min="14337" max="14337" width="44.140625" style="173" customWidth="1"/>
    <col min="14338" max="14338" width="11.5703125" style="173" customWidth="1"/>
    <col min="14339" max="14339" width="5.5703125" style="173" customWidth="1"/>
    <col min="14340" max="14340" width="9.7109375" style="173" customWidth="1"/>
    <col min="14341" max="14341" width="5.5703125" style="173" customWidth="1"/>
    <col min="14342" max="14342" width="13.85546875" style="173" customWidth="1"/>
    <col min="14343" max="14343" width="14.28515625" style="173" customWidth="1"/>
    <col min="14344" max="14344" width="22" style="173" customWidth="1"/>
    <col min="14345" max="14346" width="13.85546875" style="173" customWidth="1"/>
    <col min="14347" max="14591" width="9.140625" style="173"/>
    <col min="14592" max="14592" width="4.5703125" style="173" customWidth="1"/>
    <col min="14593" max="14593" width="44.140625" style="173" customWidth="1"/>
    <col min="14594" max="14594" width="11.5703125" style="173" customWidth="1"/>
    <col min="14595" max="14595" width="5.5703125" style="173" customWidth="1"/>
    <col min="14596" max="14596" width="9.7109375" style="173" customWidth="1"/>
    <col min="14597" max="14597" width="5.5703125" style="173" customWidth="1"/>
    <col min="14598" max="14598" width="13.85546875" style="173" customWidth="1"/>
    <col min="14599" max="14599" width="14.28515625" style="173" customWidth="1"/>
    <col min="14600" max="14600" width="22" style="173" customWidth="1"/>
    <col min="14601" max="14602" width="13.85546875" style="173" customWidth="1"/>
    <col min="14603" max="14847" width="9.140625" style="173"/>
    <col min="14848" max="14848" width="4.5703125" style="173" customWidth="1"/>
    <col min="14849" max="14849" width="44.140625" style="173" customWidth="1"/>
    <col min="14850" max="14850" width="11.5703125" style="173" customWidth="1"/>
    <col min="14851" max="14851" width="5.5703125" style="173" customWidth="1"/>
    <col min="14852" max="14852" width="9.7109375" style="173" customWidth="1"/>
    <col min="14853" max="14853" width="5.5703125" style="173" customWidth="1"/>
    <col min="14854" max="14854" width="13.85546875" style="173" customWidth="1"/>
    <col min="14855" max="14855" width="14.28515625" style="173" customWidth="1"/>
    <col min="14856" max="14856" width="22" style="173" customWidth="1"/>
    <col min="14857" max="14858" width="13.85546875" style="173" customWidth="1"/>
    <col min="14859" max="15103" width="9.140625" style="173"/>
    <col min="15104" max="15104" width="4.5703125" style="173" customWidth="1"/>
    <col min="15105" max="15105" width="44.140625" style="173" customWidth="1"/>
    <col min="15106" max="15106" width="11.5703125" style="173" customWidth="1"/>
    <col min="15107" max="15107" width="5.5703125" style="173" customWidth="1"/>
    <col min="15108" max="15108" width="9.7109375" style="173" customWidth="1"/>
    <col min="15109" max="15109" width="5.5703125" style="173" customWidth="1"/>
    <col min="15110" max="15110" width="13.85546875" style="173" customWidth="1"/>
    <col min="15111" max="15111" width="14.28515625" style="173" customWidth="1"/>
    <col min="15112" max="15112" width="22" style="173" customWidth="1"/>
    <col min="15113" max="15114" width="13.85546875" style="173" customWidth="1"/>
    <col min="15115" max="15359" width="9.140625" style="173"/>
    <col min="15360" max="15360" width="4.5703125" style="173" customWidth="1"/>
    <col min="15361" max="15361" width="44.140625" style="173" customWidth="1"/>
    <col min="15362" max="15362" width="11.5703125" style="173" customWidth="1"/>
    <col min="15363" max="15363" width="5.5703125" style="173" customWidth="1"/>
    <col min="15364" max="15364" width="9.7109375" style="173" customWidth="1"/>
    <col min="15365" max="15365" width="5.5703125" style="173" customWidth="1"/>
    <col min="15366" max="15366" width="13.85546875" style="173" customWidth="1"/>
    <col min="15367" max="15367" width="14.28515625" style="173" customWidth="1"/>
    <col min="15368" max="15368" width="22" style="173" customWidth="1"/>
    <col min="15369" max="15370" width="13.85546875" style="173" customWidth="1"/>
    <col min="15371" max="15615" width="9.140625" style="173"/>
    <col min="15616" max="15616" width="4.5703125" style="173" customWidth="1"/>
    <col min="15617" max="15617" width="44.140625" style="173" customWidth="1"/>
    <col min="15618" max="15618" width="11.5703125" style="173" customWidth="1"/>
    <col min="15619" max="15619" width="5.5703125" style="173" customWidth="1"/>
    <col min="15620" max="15620" width="9.7109375" style="173" customWidth="1"/>
    <col min="15621" max="15621" width="5.5703125" style="173" customWidth="1"/>
    <col min="15622" max="15622" width="13.85546875" style="173" customWidth="1"/>
    <col min="15623" max="15623" width="14.28515625" style="173" customWidth="1"/>
    <col min="15624" max="15624" width="22" style="173" customWidth="1"/>
    <col min="15625" max="15626" width="13.85546875" style="173" customWidth="1"/>
    <col min="15627" max="15871" width="9.140625" style="173"/>
    <col min="15872" max="15872" width="4.5703125" style="173" customWidth="1"/>
    <col min="15873" max="15873" width="44.140625" style="173" customWidth="1"/>
    <col min="15874" max="15874" width="11.5703125" style="173" customWidth="1"/>
    <col min="15875" max="15875" width="5.5703125" style="173" customWidth="1"/>
    <col min="15876" max="15876" width="9.7109375" style="173" customWidth="1"/>
    <col min="15877" max="15877" width="5.5703125" style="173" customWidth="1"/>
    <col min="15878" max="15878" width="13.85546875" style="173" customWidth="1"/>
    <col min="15879" max="15879" width="14.28515625" style="173" customWidth="1"/>
    <col min="15880" max="15880" width="22" style="173" customWidth="1"/>
    <col min="15881" max="15882" width="13.85546875" style="173" customWidth="1"/>
    <col min="15883" max="16127" width="9.140625" style="173"/>
    <col min="16128" max="16128" width="4.5703125" style="173" customWidth="1"/>
    <col min="16129" max="16129" width="44.140625" style="173" customWidth="1"/>
    <col min="16130" max="16130" width="11.5703125" style="173" customWidth="1"/>
    <col min="16131" max="16131" width="5.5703125" style="173" customWidth="1"/>
    <col min="16132" max="16132" width="9.7109375" style="173" customWidth="1"/>
    <col min="16133" max="16133" width="5.5703125" style="173" customWidth="1"/>
    <col min="16134" max="16134" width="13.85546875" style="173" customWidth="1"/>
    <col min="16135" max="16135" width="14.28515625" style="173" customWidth="1"/>
    <col min="16136" max="16136" width="22" style="173" customWidth="1"/>
    <col min="16137" max="16138" width="13.85546875" style="173" customWidth="1"/>
    <col min="16139" max="16384" width="9.140625" style="173"/>
  </cols>
  <sheetData>
    <row r="1" spans="1:13" ht="18">
      <c r="B1" s="1098" t="s">
        <v>300</v>
      </c>
      <c r="C1" s="1098"/>
      <c r="D1" s="1098"/>
      <c r="E1" s="1098"/>
    </row>
    <row r="3" spans="1:13" ht="42.75" customHeight="1">
      <c r="B3" s="1108" t="s">
        <v>301</v>
      </c>
      <c r="C3" s="1108"/>
      <c r="D3" s="1108"/>
      <c r="E3" s="1108"/>
      <c r="F3" s="1108"/>
      <c r="G3" s="1108"/>
      <c r="H3" s="1108"/>
    </row>
    <row r="4" spans="1:13" ht="8.25" customHeight="1">
      <c r="B4" s="270"/>
      <c r="C4" s="270"/>
      <c r="D4" s="270"/>
      <c r="E4" s="270"/>
      <c r="F4" s="270"/>
      <c r="G4" s="270"/>
      <c r="H4" s="270"/>
    </row>
    <row r="5" spans="1:13" ht="18" customHeight="1">
      <c r="B5" s="270"/>
      <c r="C5" s="270"/>
      <c r="D5" s="270"/>
      <c r="E5" s="270"/>
      <c r="F5" s="270"/>
      <c r="G5" s="270"/>
      <c r="H5" s="329" t="s">
        <v>1874</v>
      </c>
    </row>
    <row r="6" spans="1:13" ht="12.75" customHeight="1">
      <c r="B6" s="270"/>
      <c r="C6" s="270"/>
      <c r="D6" s="270"/>
      <c r="E6" s="270"/>
      <c r="F6" s="270"/>
      <c r="G6" s="270"/>
      <c r="H6" s="270"/>
    </row>
    <row r="7" spans="1:13" ht="45.75" customHeight="1">
      <c r="A7" s="1100" t="s">
        <v>79</v>
      </c>
      <c r="B7" s="1100" t="s">
        <v>4</v>
      </c>
      <c r="C7" s="1100" t="s">
        <v>269</v>
      </c>
      <c r="D7" s="1100" t="s">
        <v>6</v>
      </c>
      <c r="E7" s="1100" t="s">
        <v>13</v>
      </c>
      <c r="F7" s="1100" t="s">
        <v>10</v>
      </c>
      <c r="G7" s="1066" t="s">
        <v>270</v>
      </c>
      <c r="H7" s="1066"/>
    </row>
    <row r="8" spans="1:13" ht="45" customHeight="1">
      <c r="A8" s="1100"/>
      <c r="B8" s="1100"/>
      <c r="C8" s="1100"/>
      <c r="D8" s="1100"/>
      <c r="E8" s="1100"/>
      <c r="F8" s="1100"/>
      <c r="G8" s="473" t="s">
        <v>302</v>
      </c>
      <c r="H8" s="473" t="s">
        <v>303</v>
      </c>
      <c r="I8" s="272"/>
      <c r="J8" s="176"/>
      <c r="K8" s="273"/>
      <c r="L8" s="273"/>
      <c r="M8" s="176"/>
    </row>
    <row r="9" spans="1:13" ht="14.25">
      <c r="A9" s="180">
        <v>1</v>
      </c>
      <c r="B9" s="180">
        <v>2</v>
      </c>
      <c r="C9" s="180">
        <v>3</v>
      </c>
      <c r="D9" s="180">
        <v>4</v>
      </c>
      <c r="E9" s="180">
        <v>5</v>
      </c>
      <c r="F9" s="180">
        <v>6</v>
      </c>
      <c r="G9" s="180">
        <v>7</v>
      </c>
      <c r="H9" s="180">
        <v>8</v>
      </c>
    </row>
    <row r="10" spans="1:13" ht="28.5" customHeight="1">
      <c r="A10" s="304">
        <v>1</v>
      </c>
      <c r="B10" s="282" t="s">
        <v>173</v>
      </c>
      <c r="C10" s="283">
        <v>7130601958</v>
      </c>
      <c r="D10" s="284" t="s">
        <v>18</v>
      </c>
      <c r="E10" s="309">
        <f>VLOOKUP(C10,'SOR RATE 2025-26'!A:D,4,0)/1000</f>
        <v>57.234720000000003</v>
      </c>
      <c r="F10" s="884">
        <v>482.3</v>
      </c>
      <c r="G10" s="309">
        <f>E10*F10</f>
        <v>27604.305456000002</v>
      </c>
      <c r="H10" s="309">
        <f>E10*F10</f>
        <v>27604.305456000002</v>
      </c>
      <c r="I10" s="142"/>
      <c r="J10" s="24"/>
      <c r="K10" s="24"/>
      <c r="L10" s="24"/>
    </row>
    <row r="11" spans="1:13" ht="28.5" customHeight="1">
      <c r="A11" s="304">
        <v>2</v>
      </c>
      <c r="B11" s="282" t="s">
        <v>304</v>
      </c>
      <c r="C11" s="283">
        <v>7130310045</v>
      </c>
      <c r="D11" s="304" t="s">
        <v>194</v>
      </c>
      <c r="E11" s="309">
        <f>VLOOKUP(C11,'SOR RATE 2025-26'!A:D,4,0)</f>
        <v>505.73</v>
      </c>
      <c r="F11" s="304">
        <v>150</v>
      </c>
      <c r="G11" s="309">
        <f>E11*F11</f>
        <v>75859.5</v>
      </c>
      <c r="H11" s="304"/>
    </row>
    <row r="12" spans="1:13" ht="29.25" customHeight="1">
      <c r="A12" s="304">
        <v>3</v>
      </c>
      <c r="B12" s="282" t="s">
        <v>305</v>
      </c>
      <c r="C12" s="283">
        <v>7130310046</v>
      </c>
      <c r="D12" s="304" t="s">
        <v>194</v>
      </c>
      <c r="E12" s="309">
        <f>VLOOKUP(C12,'SOR RATE 2025-26'!A:D,4,0)</f>
        <v>552.79999999999995</v>
      </c>
      <c r="F12" s="304">
        <v>150</v>
      </c>
      <c r="G12" s="304"/>
      <c r="H12" s="309">
        <f>E12*F12</f>
        <v>82920</v>
      </c>
    </row>
    <row r="13" spans="1:13" ht="15" customHeight="1">
      <c r="A13" s="304">
        <v>4</v>
      </c>
      <c r="B13" s="291" t="s">
        <v>88</v>
      </c>
      <c r="C13" s="283">
        <v>7130820013</v>
      </c>
      <c r="D13" s="304" t="s">
        <v>94</v>
      </c>
      <c r="E13" s="309">
        <f>VLOOKUP(C13,'SOR RATE 2025-26'!A:D,4,0)</f>
        <v>209.57</v>
      </c>
      <c r="F13" s="304">
        <v>6</v>
      </c>
      <c r="G13" s="309">
        <f>E13*F13</f>
        <v>1257.42</v>
      </c>
      <c r="H13" s="309">
        <f>E13*F13</f>
        <v>1257.42</v>
      </c>
      <c r="I13" s="182"/>
    </row>
    <row r="14" spans="1:13" ht="26.25" customHeight="1">
      <c r="A14" s="304">
        <v>5</v>
      </c>
      <c r="B14" s="291" t="s">
        <v>306</v>
      </c>
      <c r="C14" s="283">
        <v>7130320050</v>
      </c>
      <c r="D14" s="287" t="s">
        <v>90</v>
      </c>
      <c r="E14" s="309">
        <f>VLOOKUP(C14,'SOR RATE 2025-26'!A:D,4,0)</f>
        <v>1203.46</v>
      </c>
      <c r="F14" s="304">
        <v>6</v>
      </c>
      <c r="G14" s="309">
        <f>F14*E14</f>
        <v>7220.76</v>
      </c>
      <c r="H14" s="309">
        <f>F14*E14</f>
        <v>7220.76</v>
      </c>
      <c r="I14" s="182"/>
    </row>
    <row r="15" spans="1:13" ht="27" customHeight="1">
      <c r="A15" s="304">
        <v>6</v>
      </c>
      <c r="B15" s="291" t="s">
        <v>307</v>
      </c>
      <c r="C15" s="283">
        <v>7130320052</v>
      </c>
      <c r="D15" s="287" t="s">
        <v>15</v>
      </c>
      <c r="E15" s="309">
        <f>VLOOKUP(C15,'SOR RATE 2025-26'!A:D,4,0)</f>
        <v>1179.27</v>
      </c>
      <c r="F15" s="304">
        <v>6</v>
      </c>
      <c r="G15" s="309">
        <f>F15*E15</f>
        <v>7075.62</v>
      </c>
      <c r="H15" s="309">
        <f>F15*E15</f>
        <v>7075.62</v>
      </c>
      <c r="I15" s="182"/>
    </row>
    <row r="16" spans="1:13" ht="15" customHeight="1">
      <c r="A16" s="304">
        <v>7</v>
      </c>
      <c r="B16" s="282" t="s">
        <v>28</v>
      </c>
      <c r="C16" s="283">
        <v>7130820009</v>
      </c>
      <c r="D16" s="284" t="s">
        <v>15</v>
      </c>
      <c r="E16" s="309">
        <f>VLOOKUP(C16,'SOR RATE 2025-26'!A:D,4,0)</f>
        <v>296.99</v>
      </c>
      <c r="F16" s="304">
        <v>3</v>
      </c>
      <c r="G16" s="309">
        <f>F16*E16</f>
        <v>890.97</v>
      </c>
      <c r="H16" s="309">
        <f>F16*E16</f>
        <v>890.97</v>
      </c>
      <c r="I16" s="182"/>
    </row>
    <row r="17" spans="1:12" ht="16.5" customHeight="1">
      <c r="A17" s="304">
        <v>8</v>
      </c>
      <c r="B17" s="661" t="s">
        <v>275</v>
      </c>
      <c r="C17" s="304">
        <v>7130870013</v>
      </c>
      <c r="D17" s="304" t="s">
        <v>90</v>
      </c>
      <c r="E17" s="309">
        <f>VLOOKUP(C17,'SOR RATE 2025-26'!A:D,4,0)</f>
        <v>149.25</v>
      </c>
      <c r="F17" s="304">
        <v>1</v>
      </c>
      <c r="G17" s="309">
        <f t="shared" ref="G17:G31" si="0">E17*F17</f>
        <v>149.25</v>
      </c>
      <c r="H17" s="309">
        <f t="shared" ref="H17:H31" si="1">E17*F17</f>
        <v>149.25</v>
      </c>
    </row>
    <row r="18" spans="1:12" ht="15.75" customHeight="1">
      <c r="A18" s="304">
        <v>9</v>
      </c>
      <c r="B18" s="311" t="s">
        <v>276</v>
      </c>
      <c r="C18" s="304">
        <v>7130810681</v>
      </c>
      <c r="D18" s="304" t="s">
        <v>53</v>
      </c>
      <c r="E18" s="309">
        <f>VLOOKUP(C18,'SOR RATE 2025-26'!A:D,4,0)</f>
        <v>3829.65</v>
      </c>
      <c r="F18" s="304">
        <v>2</v>
      </c>
      <c r="G18" s="309">
        <f t="shared" si="0"/>
        <v>7659.3</v>
      </c>
      <c r="H18" s="309">
        <f t="shared" si="1"/>
        <v>7659.3</v>
      </c>
    </row>
    <row r="19" spans="1:12" ht="14.25" customHeight="1">
      <c r="A19" s="304">
        <v>10</v>
      </c>
      <c r="B19" s="311" t="s">
        <v>277</v>
      </c>
      <c r="C19" s="304">
        <v>7130860033</v>
      </c>
      <c r="D19" s="304" t="s">
        <v>15</v>
      </c>
      <c r="E19" s="309">
        <f>VLOOKUP(C19,'SOR RATE 2025-26'!A:D,4,0)</f>
        <v>1066.71</v>
      </c>
      <c r="F19" s="304">
        <v>2</v>
      </c>
      <c r="G19" s="309">
        <f t="shared" si="0"/>
        <v>2133.42</v>
      </c>
      <c r="H19" s="309">
        <f t="shared" si="1"/>
        <v>2133.42</v>
      </c>
    </row>
    <row r="20" spans="1:12" ht="16.5" customHeight="1">
      <c r="A20" s="304">
        <v>11</v>
      </c>
      <c r="B20" s="311" t="s">
        <v>278</v>
      </c>
      <c r="C20" s="304">
        <v>7130860076</v>
      </c>
      <c r="D20" s="304" t="s">
        <v>18</v>
      </c>
      <c r="E20" s="309">
        <f>VLOOKUP(C20,'SOR RATE 2025-26'!A:D,4,0)/1000</f>
        <v>90.645839999999993</v>
      </c>
      <c r="F20" s="304">
        <v>17</v>
      </c>
      <c r="G20" s="309">
        <f t="shared" si="0"/>
        <v>1540.9792799999998</v>
      </c>
      <c r="H20" s="309">
        <f t="shared" si="1"/>
        <v>1540.9792799999998</v>
      </c>
    </row>
    <row r="21" spans="1:12" ht="44.25" customHeight="1">
      <c r="A21" s="675">
        <v>12</v>
      </c>
      <c r="B21" s="292" t="s">
        <v>308</v>
      </c>
      <c r="C21" s="304">
        <v>7130200202</v>
      </c>
      <c r="D21" s="304" t="s">
        <v>66</v>
      </c>
      <c r="E21" s="309">
        <f>VLOOKUP(C21,'SOR RATE 2025-26'!A:D,4,0)</f>
        <v>2970.0000000000005</v>
      </c>
      <c r="F21" s="662">
        <f>0.65+0.6</f>
        <v>1.25</v>
      </c>
      <c r="G21" s="309">
        <f t="shared" si="0"/>
        <v>3712.5000000000005</v>
      </c>
      <c r="H21" s="309">
        <f t="shared" si="1"/>
        <v>3712.5000000000005</v>
      </c>
      <c r="I21" s="881" t="s">
        <v>1875</v>
      </c>
    </row>
    <row r="22" spans="1:12" ht="14.25" customHeight="1">
      <c r="A22" s="663">
        <v>13</v>
      </c>
      <c r="B22" s="664" t="s">
        <v>38</v>
      </c>
      <c r="C22" s="283">
        <v>7130211158</v>
      </c>
      <c r="D22" s="284" t="s">
        <v>39</v>
      </c>
      <c r="E22" s="309">
        <f>VLOOKUP(C22,'SOR RATE 2025-26'!A:D,4,0)</f>
        <v>184.42</v>
      </c>
      <c r="F22" s="304">
        <v>1</v>
      </c>
      <c r="G22" s="309">
        <f t="shared" si="0"/>
        <v>184.42</v>
      </c>
      <c r="H22" s="309">
        <f t="shared" si="1"/>
        <v>184.42</v>
      </c>
    </row>
    <row r="23" spans="1:12" ht="14.25" customHeight="1">
      <c r="A23" s="304">
        <v>14</v>
      </c>
      <c r="B23" s="664" t="s">
        <v>40</v>
      </c>
      <c r="C23" s="283">
        <v>7130210809</v>
      </c>
      <c r="D23" s="284" t="s">
        <v>39</v>
      </c>
      <c r="E23" s="309">
        <f>VLOOKUP(C23,'SOR RATE 2025-26'!A:D,4,0)</f>
        <v>412.07</v>
      </c>
      <c r="F23" s="304">
        <v>1</v>
      </c>
      <c r="G23" s="309">
        <f t="shared" si="0"/>
        <v>412.07</v>
      </c>
      <c r="H23" s="309">
        <f t="shared" si="1"/>
        <v>412.07</v>
      </c>
    </row>
    <row r="24" spans="1:12" ht="14.25" customHeight="1">
      <c r="A24" s="663">
        <v>15</v>
      </c>
      <c r="B24" s="282" t="s">
        <v>41</v>
      </c>
      <c r="C24" s="283">
        <v>7130610206</v>
      </c>
      <c r="D24" s="284" t="s">
        <v>18</v>
      </c>
      <c r="E24" s="309">
        <f>VLOOKUP(C24,'SOR RATE 2025-26'!A:D,4,0)/1000</f>
        <v>86.441000000000003</v>
      </c>
      <c r="F24" s="304">
        <v>2</v>
      </c>
      <c r="G24" s="309">
        <f t="shared" si="0"/>
        <v>172.88200000000001</v>
      </c>
      <c r="H24" s="309">
        <f t="shared" si="1"/>
        <v>172.88200000000001</v>
      </c>
      <c r="I24" s="183"/>
      <c r="J24" s="24"/>
    </row>
    <row r="25" spans="1:12" ht="15" customHeight="1">
      <c r="A25" s="304">
        <v>16</v>
      </c>
      <c r="B25" s="664" t="s">
        <v>42</v>
      </c>
      <c r="C25" s="283">
        <v>7130880041</v>
      </c>
      <c r="D25" s="284" t="s">
        <v>15</v>
      </c>
      <c r="E25" s="309">
        <f>VLOOKUP(C25,'SOR RATE 2025-26'!A:D,4,0)</f>
        <v>104.33</v>
      </c>
      <c r="F25" s="304">
        <v>1</v>
      </c>
      <c r="G25" s="309">
        <f t="shared" si="0"/>
        <v>104.33</v>
      </c>
      <c r="H25" s="309">
        <f t="shared" si="1"/>
        <v>104.33</v>
      </c>
    </row>
    <row r="26" spans="1:12" ht="14.25" customHeight="1">
      <c r="A26" s="663">
        <v>17</v>
      </c>
      <c r="B26" s="282" t="s">
        <v>198</v>
      </c>
      <c r="C26" s="283">
        <v>7130810692</v>
      </c>
      <c r="D26" s="284" t="s">
        <v>24</v>
      </c>
      <c r="E26" s="309">
        <f>VLOOKUP(C26,'SOR RATE 2025-26'!A:D,4,0)</f>
        <v>371.1</v>
      </c>
      <c r="F26" s="304">
        <v>4</v>
      </c>
      <c r="G26" s="309">
        <f t="shared" si="0"/>
        <v>1484.4</v>
      </c>
      <c r="H26" s="309">
        <f t="shared" si="1"/>
        <v>1484.4</v>
      </c>
    </row>
    <row r="27" spans="1:12" ht="13.5" customHeight="1">
      <c r="A27" s="663">
        <v>18</v>
      </c>
      <c r="B27" s="664" t="s">
        <v>280</v>
      </c>
      <c r="C27" s="283">
        <v>7130620609</v>
      </c>
      <c r="D27" s="284" t="s">
        <v>18</v>
      </c>
      <c r="E27" s="309">
        <f>VLOOKUP(C27,'SOR RATE 2025-26'!A:D,4,0)</f>
        <v>87.55</v>
      </c>
      <c r="F27" s="304">
        <v>5</v>
      </c>
      <c r="G27" s="309">
        <f t="shared" si="0"/>
        <v>437.75</v>
      </c>
      <c r="H27" s="309">
        <f t="shared" si="1"/>
        <v>437.75</v>
      </c>
    </row>
    <row r="28" spans="1:12" ht="13.5" customHeight="1">
      <c r="A28" s="304">
        <v>19</v>
      </c>
      <c r="B28" s="664" t="s">
        <v>281</v>
      </c>
      <c r="C28" s="283">
        <v>7130620614</v>
      </c>
      <c r="D28" s="284" t="s">
        <v>18</v>
      </c>
      <c r="E28" s="309">
        <f>VLOOKUP(C28,'SOR RATE 2025-26'!A:D,4,0)</f>
        <v>86.09</v>
      </c>
      <c r="F28" s="304">
        <v>1</v>
      </c>
      <c r="G28" s="309">
        <f t="shared" si="0"/>
        <v>86.09</v>
      </c>
      <c r="H28" s="309">
        <f t="shared" si="1"/>
        <v>86.09</v>
      </c>
    </row>
    <row r="29" spans="1:12" ht="30" customHeight="1">
      <c r="A29" s="304">
        <v>20</v>
      </c>
      <c r="B29" s="291" t="s">
        <v>282</v>
      </c>
      <c r="C29" s="304">
        <v>7130320044</v>
      </c>
      <c r="D29" s="284" t="s">
        <v>90</v>
      </c>
      <c r="E29" s="309">
        <f>VLOOKUP(C29,'SOR RATE 2025-26'!A:D,4,0)</f>
        <v>1149.04</v>
      </c>
      <c r="F29" s="304">
        <v>0</v>
      </c>
      <c r="G29" s="309">
        <f t="shared" si="0"/>
        <v>0</v>
      </c>
      <c r="H29" s="309">
        <f t="shared" si="1"/>
        <v>0</v>
      </c>
      <c r="I29" s="274"/>
      <c r="J29" s="220"/>
      <c r="K29" s="275"/>
      <c r="L29" s="275"/>
    </row>
    <row r="30" spans="1:12" ht="41.25" customHeight="1">
      <c r="A30" s="304">
        <v>21</v>
      </c>
      <c r="B30" s="291" t="s">
        <v>283</v>
      </c>
      <c r="C30" s="304">
        <v>7130642039</v>
      </c>
      <c r="D30" s="287" t="s">
        <v>15</v>
      </c>
      <c r="E30" s="309">
        <f>VLOOKUP(C30,'SOR RATE 2025-26'!A:D,4,0)</f>
        <v>902.45</v>
      </c>
      <c r="F30" s="304">
        <v>3</v>
      </c>
      <c r="G30" s="309">
        <f t="shared" si="0"/>
        <v>2707.3500000000004</v>
      </c>
      <c r="H30" s="309">
        <f t="shared" si="1"/>
        <v>2707.3500000000004</v>
      </c>
      <c r="I30" s="274"/>
      <c r="J30" s="274"/>
    </row>
    <row r="31" spans="1:12" ht="16.5" customHeight="1">
      <c r="A31" s="304">
        <v>22</v>
      </c>
      <c r="B31" s="291" t="s">
        <v>284</v>
      </c>
      <c r="C31" s="287">
        <v>7130320045</v>
      </c>
      <c r="D31" s="287" t="s">
        <v>15</v>
      </c>
      <c r="E31" s="309">
        <f>VLOOKUP(C31,'SOR RATE 2025-26'!A:D,4,0)</f>
        <v>34.130000000000003</v>
      </c>
      <c r="F31" s="304">
        <v>0</v>
      </c>
      <c r="G31" s="309">
        <f t="shared" si="0"/>
        <v>0</v>
      </c>
      <c r="H31" s="309">
        <f t="shared" si="1"/>
        <v>0</v>
      </c>
      <c r="I31" s="274"/>
      <c r="J31" s="274"/>
    </row>
    <row r="32" spans="1:12" ht="28.5" customHeight="1">
      <c r="A32" s="665">
        <v>23</v>
      </c>
      <c r="B32" s="313" t="s">
        <v>61</v>
      </c>
      <c r="C32" s="666"/>
      <c r="D32" s="666"/>
      <c r="E32" s="665"/>
      <c r="F32" s="665"/>
      <c r="G32" s="277">
        <f>SUM(G10:G31)</f>
        <v>140693.31673600001</v>
      </c>
      <c r="H32" s="277">
        <f>SUM(H10:H31)</f>
        <v>147753.81673600001</v>
      </c>
      <c r="I32" s="256"/>
      <c r="J32" s="256"/>
    </row>
    <row r="33" spans="1:10" ht="30" customHeight="1">
      <c r="A33" s="665">
        <v>24</v>
      </c>
      <c r="B33" s="313" t="s">
        <v>62</v>
      </c>
      <c r="C33" s="666"/>
      <c r="D33" s="666"/>
      <c r="E33" s="665"/>
      <c r="F33" s="665"/>
      <c r="G33" s="277">
        <f>G32/1.18</f>
        <v>119231.62435254239</v>
      </c>
      <c r="H33" s="277">
        <f>H32/1.18</f>
        <v>125215.09892881358</v>
      </c>
      <c r="I33" s="256"/>
      <c r="J33" s="256"/>
    </row>
    <row r="34" spans="1:10" ht="17.25" customHeight="1">
      <c r="A34" s="304">
        <v>25</v>
      </c>
      <c r="B34" s="282" t="s">
        <v>1770</v>
      </c>
      <c r="C34" s="663"/>
      <c r="D34" s="663"/>
      <c r="E34" s="304">
        <v>7.4999999999999997E-2</v>
      </c>
      <c r="F34" s="304"/>
      <c r="G34" s="309">
        <f>E34*G33</f>
        <v>8942.3718264406798</v>
      </c>
      <c r="H34" s="309">
        <f>E34*H33</f>
        <v>9391.1324196610185</v>
      </c>
      <c r="I34" s="256"/>
    </row>
    <row r="35" spans="1:10" ht="14.25" customHeight="1">
      <c r="A35" s="304">
        <v>26</v>
      </c>
      <c r="B35" s="664" t="s">
        <v>309</v>
      </c>
      <c r="C35" s="663"/>
      <c r="D35" s="663"/>
      <c r="E35" s="309">
        <v>13038.47</v>
      </c>
      <c r="F35" s="304">
        <v>1</v>
      </c>
      <c r="G35" s="309">
        <f>E35*F35</f>
        <v>13038.47</v>
      </c>
      <c r="H35" s="309">
        <f>E35*F35</f>
        <v>13038.47</v>
      </c>
    </row>
    <row r="36" spans="1:10" ht="15.75" customHeight="1">
      <c r="A36" s="304">
        <v>27</v>
      </c>
      <c r="B36" s="459" t="s">
        <v>1759</v>
      </c>
      <c r="C36" s="663"/>
      <c r="D36" s="663"/>
      <c r="E36" s="309"/>
      <c r="F36" s="304"/>
      <c r="G36" s="309"/>
      <c r="H36" s="309"/>
      <c r="J36" s="186"/>
    </row>
    <row r="37" spans="1:10" s="3" customFormat="1" ht="19.5" customHeight="1">
      <c r="A37" s="283" t="s">
        <v>67</v>
      </c>
      <c r="B37" s="282" t="s">
        <v>1644</v>
      </c>
      <c r="C37" s="456"/>
      <c r="D37" s="457"/>
      <c r="E37" s="286"/>
      <c r="F37" s="286">
        <v>0.02</v>
      </c>
      <c r="G37" s="458">
        <f>G33*F37</f>
        <v>2384.6324870508479</v>
      </c>
      <c r="H37" s="458">
        <f>H33*F37</f>
        <v>2504.3019785762717</v>
      </c>
      <c r="I37" s="173"/>
    </row>
    <row r="38" spans="1:10" ht="15" customHeight="1">
      <c r="A38" s="302">
        <v>28</v>
      </c>
      <c r="B38" s="321" t="s">
        <v>65</v>
      </c>
      <c r="C38" s="663"/>
      <c r="D38" s="304" t="s">
        <v>66</v>
      </c>
      <c r="E38" s="289">
        <f>719.44986*1.029</f>
        <v>740.31390593999993</v>
      </c>
      <c r="F38" s="304">
        <v>1.25</v>
      </c>
      <c r="G38" s="309">
        <f>E38*F38</f>
        <v>925.39238242499994</v>
      </c>
      <c r="H38" s="309">
        <f>E38*F38</f>
        <v>925.39238242499994</v>
      </c>
      <c r="I38" s="688"/>
    </row>
    <row r="39" spans="1:10" ht="15" customHeight="1">
      <c r="A39" s="302">
        <v>29</v>
      </c>
      <c r="B39" s="676" t="s">
        <v>259</v>
      </c>
      <c r="C39" s="667"/>
      <c r="D39" s="287" t="s">
        <v>15</v>
      </c>
      <c r="E39" s="668">
        <f>3266.55*1.029</f>
        <v>3361.2799500000001</v>
      </c>
      <c r="F39" s="304">
        <v>2</v>
      </c>
      <c r="G39" s="309">
        <f>E39*F39</f>
        <v>6722.5599000000002</v>
      </c>
      <c r="H39" s="309">
        <f>E39*F39</f>
        <v>6722.5599000000002</v>
      </c>
      <c r="I39" s="688"/>
    </row>
    <row r="40" spans="1:10" ht="45" customHeight="1">
      <c r="A40" s="302">
        <v>30</v>
      </c>
      <c r="B40" s="282" t="s">
        <v>1645</v>
      </c>
      <c r="C40" s="667"/>
      <c r="D40" s="287"/>
      <c r="E40" s="309"/>
      <c r="F40" s="304"/>
      <c r="G40" s="309">
        <f>(G33+G34+G35+G37+G38+G39)*0.125</f>
        <v>18905.631368557362</v>
      </c>
      <c r="H40" s="309">
        <f>(H33+H34+H35+H37+H38+H39)*0.125</f>
        <v>19724.619451184481</v>
      </c>
    </row>
    <row r="41" spans="1:10" ht="28.5" customHeight="1">
      <c r="A41" s="677">
        <v>31</v>
      </c>
      <c r="B41" s="678" t="s">
        <v>1803</v>
      </c>
      <c r="C41" s="667"/>
      <c r="D41" s="287"/>
      <c r="E41" s="309"/>
      <c r="F41" s="304"/>
      <c r="G41" s="277">
        <f>G33+G34+G35+G37+G38+G39+G40</f>
        <v>170150.68231701627</v>
      </c>
      <c r="H41" s="277">
        <f>H33+H34+H35+H37+H38+H39+H40</f>
        <v>177521.57506066031</v>
      </c>
    </row>
    <row r="42" spans="1:10" ht="17.25" customHeight="1">
      <c r="A42" s="304">
        <v>32</v>
      </c>
      <c r="B42" s="282" t="s">
        <v>1804</v>
      </c>
      <c r="C42" s="667"/>
      <c r="D42" s="287"/>
      <c r="E42" s="309">
        <v>0.09</v>
      </c>
      <c r="F42" s="304"/>
      <c r="G42" s="309">
        <f>G41*E42</f>
        <v>15313.561408531463</v>
      </c>
      <c r="H42" s="309">
        <f>H41*E42</f>
        <v>15976.941755459427</v>
      </c>
    </row>
    <row r="43" spans="1:10" ht="16.5" customHeight="1">
      <c r="A43" s="304">
        <v>33</v>
      </c>
      <c r="B43" s="282" t="s">
        <v>1805</v>
      </c>
      <c r="C43" s="667"/>
      <c r="D43" s="287"/>
      <c r="E43" s="309">
        <v>0.09</v>
      </c>
      <c r="F43" s="304"/>
      <c r="G43" s="309">
        <f>G41*E43</f>
        <v>15313.561408531463</v>
      </c>
      <c r="H43" s="309">
        <f>H41*E43</f>
        <v>15976.941755459427</v>
      </c>
      <c r="I43" s="183"/>
    </row>
    <row r="44" spans="1:10" ht="27.75" customHeight="1">
      <c r="A44" s="302">
        <v>34</v>
      </c>
      <c r="B44" s="282" t="s">
        <v>1806</v>
      </c>
      <c r="C44" s="663"/>
      <c r="D44" s="663"/>
      <c r="E44" s="663"/>
      <c r="F44" s="663"/>
      <c r="G44" s="277">
        <f>G41+G42+G43</f>
        <v>200777.80513407922</v>
      </c>
      <c r="H44" s="277">
        <f>H41+H42+H43</f>
        <v>209475.45857157919</v>
      </c>
    </row>
    <row r="45" spans="1:10" ht="30">
      <c r="A45" s="677">
        <v>35</v>
      </c>
      <c r="B45" s="327" t="s">
        <v>74</v>
      </c>
      <c r="C45" s="669"/>
      <c r="D45" s="669"/>
      <c r="E45" s="669"/>
      <c r="F45" s="669"/>
      <c r="G45" s="277">
        <f>ROUND(G44,0)</f>
        <v>200778</v>
      </c>
      <c r="H45" s="277">
        <f>ROUND(H44,0)</f>
        <v>209475</v>
      </c>
    </row>
    <row r="46" spans="1:10" ht="20.25" customHeight="1">
      <c r="A46" s="1017" t="s">
        <v>75</v>
      </c>
      <c r="B46" s="1017"/>
      <c r="C46" s="480"/>
      <c r="D46" s="481"/>
      <c r="E46" s="249"/>
      <c r="F46" s="249"/>
      <c r="G46" s="249"/>
      <c r="H46" s="249"/>
    </row>
    <row r="47" spans="1:10" ht="44.25" customHeight="1">
      <c r="A47" s="742">
        <v>1</v>
      </c>
      <c r="B47" s="1018" t="s">
        <v>1931</v>
      </c>
      <c r="C47" s="1018"/>
      <c r="D47" s="1018"/>
      <c r="E47" s="1018"/>
      <c r="F47" s="1018"/>
      <c r="G47" s="1018"/>
      <c r="H47" s="1018"/>
    </row>
    <row r="48" spans="1:10" ht="22.5" customHeight="1">
      <c r="A48" s="481" t="s">
        <v>16</v>
      </c>
      <c r="B48" s="1011" t="s">
        <v>77</v>
      </c>
      <c r="C48" s="1011"/>
      <c r="D48" s="1011"/>
      <c r="E48" s="1011"/>
      <c r="F48" s="1011"/>
      <c r="G48" s="1011"/>
      <c r="H48" s="1011"/>
    </row>
    <row r="49" spans="1:8" ht="28.5" customHeight="1">
      <c r="A49" s="749">
        <v>3</v>
      </c>
      <c r="B49" s="1107" t="s">
        <v>1854</v>
      </c>
      <c r="C49" s="1107"/>
      <c r="D49" s="1107"/>
      <c r="E49" s="1107"/>
      <c r="F49" s="1107"/>
      <c r="G49" s="1107"/>
      <c r="H49" s="1107"/>
    </row>
    <row r="50" spans="1:8" ht="14.25">
      <c r="A50" s="256"/>
      <c r="B50" s="256"/>
      <c r="C50" s="256"/>
      <c r="D50" s="256"/>
      <c r="E50" s="256"/>
      <c r="F50" s="256"/>
      <c r="G50" s="256"/>
      <c r="H50" s="256"/>
    </row>
    <row r="51" spans="1:8" ht="12.75" customHeight="1">
      <c r="A51" s="257"/>
    </row>
  </sheetData>
  <mergeCells count="13">
    <mergeCell ref="B49:H49"/>
    <mergeCell ref="A46:B46"/>
    <mergeCell ref="B47:H47"/>
    <mergeCell ref="B48:H48"/>
    <mergeCell ref="B1:E1"/>
    <mergeCell ref="B3:H3"/>
    <mergeCell ref="A7:A8"/>
    <mergeCell ref="B7:B8"/>
    <mergeCell ref="C7:C8"/>
    <mergeCell ref="D7:D8"/>
    <mergeCell ref="E7:E8"/>
    <mergeCell ref="F7:F8"/>
    <mergeCell ref="G7:H7"/>
  </mergeCells>
  <conditionalFormatting sqref="B32">
    <cfRule type="cellIs" dxfId="7" priority="2" stopIfTrue="1" operator="equal">
      <formula>"?"</formula>
    </cfRule>
  </conditionalFormatting>
  <conditionalFormatting sqref="B33">
    <cfRule type="cellIs" dxfId="6" priority="1" stopIfTrue="1" operator="equal">
      <formula>"?"</formula>
    </cfRule>
  </conditionalFormatting>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workbookViewId="0">
      <pane xSplit="3" ySplit="9" topLeftCell="D10" activePane="bottomRight" state="frozen"/>
      <selection pane="topRight" activeCell="D1" sqref="D1"/>
      <selection pane="bottomLeft" activeCell="A10" sqref="A10"/>
      <selection pane="bottomRight" activeCell="B3" sqref="B3:G3"/>
    </sheetView>
  </sheetViews>
  <sheetFormatPr defaultRowHeight="12.75"/>
  <cols>
    <col min="1" max="1" width="5.28515625" style="173" customWidth="1"/>
    <col min="2" max="2" width="70.5703125" style="173" customWidth="1"/>
    <col min="3" max="3" width="13.42578125" style="173" customWidth="1"/>
    <col min="4" max="4" width="6.7109375" style="173" customWidth="1"/>
    <col min="5" max="5" width="10.7109375" style="173" customWidth="1"/>
    <col min="6" max="6" width="6.42578125" style="173" customWidth="1"/>
    <col min="7" max="8" width="12.7109375" style="173" customWidth="1"/>
    <col min="9" max="9" width="19.42578125" style="173" customWidth="1"/>
    <col min="10" max="10" width="30" style="173" customWidth="1"/>
    <col min="11" max="11" width="11.28515625" style="173" customWidth="1"/>
    <col min="12" max="15" width="9.140625" style="173"/>
    <col min="16" max="16" width="11" style="173" bestFit="1" customWidth="1"/>
    <col min="17" max="255" width="9.140625" style="173"/>
    <col min="256" max="256" width="5.28515625" style="173" customWidth="1"/>
    <col min="257" max="257" width="70.5703125" style="173" customWidth="1"/>
    <col min="258" max="258" width="13.42578125" style="173" customWidth="1"/>
    <col min="259" max="259" width="6.7109375" style="173" customWidth="1"/>
    <col min="260" max="260" width="10.7109375" style="173" customWidth="1"/>
    <col min="261" max="261" width="6.42578125" style="173" customWidth="1"/>
    <col min="262" max="263" width="12.7109375" style="173" customWidth="1"/>
    <col min="264" max="264" width="18.28515625" style="173" customWidth="1"/>
    <col min="265" max="265" width="16.140625" style="173" customWidth="1"/>
    <col min="266" max="266" width="30" style="173" customWidth="1"/>
    <col min="267" max="267" width="11.28515625" style="173" customWidth="1"/>
    <col min="268" max="271" width="9.140625" style="173"/>
    <col min="272" max="272" width="11" style="173" bestFit="1" customWidth="1"/>
    <col min="273" max="511" width="9.140625" style="173"/>
    <col min="512" max="512" width="5.28515625" style="173" customWidth="1"/>
    <col min="513" max="513" width="70.5703125" style="173" customWidth="1"/>
    <col min="514" max="514" width="13.42578125" style="173" customWidth="1"/>
    <col min="515" max="515" width="6.7109375" style="173" customWidth="1"/>
    <col min="516" max="516" width="10.7109375" style="173" customWidth="1"/>
    <col min="517" max="517" width="6.42578125" style="173" customWidth="1"/>
    <col min="518" max="519" width="12.7109375" style="173" customWidth="1"/>
    <col min="520" max="520" width="18.28515625" style="173" customWidth="1"/>
    <col min="521" max="521" width="16.140625" style="173" customWidth="1"/>
    <col min="522" max="522" width="30" style="173" customWidth="1"/>
    <col min="523" max="523" width="11.28515625" style="173" customWidth="1"/>
    <col min="524" max="527" width="9.140625" style="173"/>
    <col min="528" max="528" width="11" style="173" bestFit="1" customWidth="1"/>
    <col min="529" max="767" width="9.140625" style="173"/>
    <col min="768" max="768" width="5.28515625" style="173" customWidth="1"/>
    <col min="769" max="769" width="70.5703125" style="173" customWidth="1"/>
    <col min="770" max="770" width="13.42578125" style="173" customWidth="1"/>
    <col min="771" max="771" width="6.7109375" style="173" customWidth="1"/>
    <col min="772" max="772" width="10.7109375" style="173" customWidth="1"/>
    <col min="773" max="773" width="6.42578125" style="173" customWidth="1"/>
    <col min="774" max="775" width="12.7109375" style="173" customWidth="1"/>
    <col min="776" max="776" width="18.28515625" style="173" customWidth="1"/>
    <col min="777" max="777" width="16.140625" style="173" customWidth="1"/>
    <col min="778" max="778" width="30" style="173" customWidth="1"/>
    <col min="779" max="779" width="11.28515625" style="173" customWidth="1"/>
    <col min="780" max="783" width="9.140625" style="173"/>
    <col min="784" max="784" width="11" style="173" bestFit="1" customWidth="1"/>
    <col min="785" max="1023" width="9.140625" style="173"/>
    <col min="1024" max="1024" width="5.28515625" style="173" customWidth="1"/>
    <col min="1025" max="1025" width="70.5703125" style="173" customWidth="1"/>
    <col min="1026" max="1026" width="13.42578125" style="173" customWidth="1"/>
    <col min="1027" max="1027" width="6.7109375" style="173" customWidth="1"/>
    <col min="1028" max="1028" width="10.7109375" style="173" customWidth="1"/>
    <col min="1029" max="1029" width="6.42578125" style="173" customWidth="1"/>
    <col min="1030" max="1031" width="12.7109375" style="173" customWidth="1"/>
    <col min="1032" max="1032" width="18.28515625" style="173" customWidth="1"/>
    <col min="1033" max="1033" width="16.140625" style="173" customWidth="1"/>
    <col min="1034" max="1034" width="30" style="173" customWidth="1"/>
    <col min="1035" max="1035" width="11.28515625" style="173" customWidth="1"/>
    <col min="1036" max="1039" width="9.140625" style="173"/>
    <col min="1040" max="1040" width="11" style="173" bestFit="1" customWidth="1"/>
    <col min="1041" max="1279" width="9.140625" style="173"/>
    <col min="1280" max="1280" width="5.28515625" style="173" customWidth="1"/>
    <col min="1281" max="1281" width="70.5703125" style="173" customWidth="1"/>
    <col min="1282" max="1282" width="13.42578125" style="173" customWidth="1"/>
    <col min="1283" max="1283" width="6.7109375" style="173" customWidth="1"/>
    <col min="1284" max="1284" width="10.7109375" style="173" customWidth="1"/>
    <col min="1285" max="1285" width="6.42578125" style="173" customWidth="1"/>
    <col min="1286" max="1287" width="12.7109375" style="173" customWidth="1"/>
    <col min="1288" max="1288" width="18.28515625" style="173" customWidth="1"/>
    <col min="1289" max="1289" width="16.140625" style="173" customWidth="1"/>
    <col min="1290" max="1290" width="30" style="173" customWidth="1"/>
    <col min="1291" max="1291" width="11.28515625" style="173" customWidth="1"/>
    <col min="1292" max="1295" width="9.140625" style="173"/>
    <col min="1296" max="1296" width="11" style="173" bestFit="1" customWidth="1"/>
    <col min="1297" max="1535" width="9.140625" style="173"/>
    <col min="1536" max="1536" width="5.28515625" style="173" customWidth="1"/>
    <col min="1537" max="1537" width="70.5703125" style="173" customWidth="1"/>
    <col min="1538" max="1538" width="13.42578125" style="173" customWidth="1"/>
    <col min="1539" max="1539" width="6.7109375" style="173" customWidth="1"/>
    <col min="1540" max="1540" width="10.7109375" style="173" customWidth="1"/>
    <col min="1541" max="1541" width="6.42578125" style="173" customWidth="1"/>
    <col min="1542" max="1543" width="12.7109375" style="173" customWidth="1"/>
    <col min="1544" max="1544" width="18.28515625" style="173" customWidth="1"/>
    <col min="1545" max="1545" width="16.140625" style="173" customWidth="1"/>
    <col min="1546" max="1546" width="30" style="173" customWidth="1"/>
    <col min="1547" max="1547" width="11.28515625" style="173" customWidth="1"/>
    <col min="1548" max="1551" width="9.140625" style="173"/>
    <col min="1552" max="1552" width="11" style="173" bestFit="1" customWidth="1"/>
    <col min="1553" max="1791" width="9.140625" style="173"/>
    <col min="1792" max="1792" width="5.28515625" style="173" customWidth="1"/>
    <col min="1793" max="1793" width="70.5703125" style="173" customWidth="1"/>
    <col min="1794" max="1794" width="13.42578125" style="173" customWidth="1"/>
    <col min="1795" max="1795" width="6.7109375" style="173" customWidth="1"/>
    <col min="1796" max="1796" width="10.7109375" style="173" customWidth="1"/>
    <col min="1797" max="1797" width="6.42578125" style="173" customWidth="1"/>
    <col min="1798" max="1799" width="12.7109375" style="173" customWidth="1"/>
    <col min="1800" max="1800" width="18.28515625" style="173" customWidth="1"/>
    <col min="1801" max="1801" width="16.140625" style="173" customWidth="1"/>
    <col min="1802" max="1802" width="30" style="173" customWidth="1"/>
    <col min="1803" max="1803" width="11.28515625" style="173" customWidth="1"/>
    <col min="1804" max="1807" width="9.140625" style="173"/>
    <col min="1808" max="1808" width="11" style="173" bestFit="1" customWidth="1"/>
    <col min="1809" max="2047" width="9.140625" style="173"/>
    <col min="2048" max="2048" width="5.28515625" style="173" customWidth="1"/>
    <col min="2049" max="2049" width="70.5703125" style="173" customWidth="1"/>
    <col min="2050" max="2050" width="13.42578125" style="173" customWidth="1"/>
    <col min="2051" max="2051" width="6.7109375" style="173" customWidth="1"/>
    <col min="2052" max="2052" width="10.7109375" style="173" customWidth="1"/>
    <col min="2053" max="2053" width="6.42578125" style="173" customWidth="1"/>
    <col min="2054" max="2055" width="12.7109375" style="173" customWidth="1"/>
    <col min="2056" max="2056" width="18.28515625" style="173" customWidth="1"/>
    <col min="2057" max="2057" width="16.140625" style="173" customWidth="1"/>
    <col min="2058" max="2058" width="30" style="173" customWidth="1"/>
    <col min="2059" max="2059" width="11.28515625" style="173" customWidth="1"/>
    <col min="2060" max="2063" width="9.140625" style="173"/>
    <col min="2064" max="2064" width="11" style="173" bestFit="1" customWidth="1"/>
    <col min="2065" max="2303" width="9.140625" style="173"/>
    <col min="2304" max="2304" width="5.28515625" style="173" customWidth="1"/>
    <col min="2305" max="2305" width="70.5703125" style="173" customWidth="1"/>
    <col min="2306" max="2306" width="13.42578125" style="173" customWidth="1"/>
    <col min="2307" max="2307" width="6.7109375" style="173" customWidth="1"/>
    <col min="2308" max="2308" width="10.7109375" style="173" customWidth="1"/>
    <col min="2309" max="2309" width="6.42578125" style="173" customWidth="1"/>
    <col min="2310" max="2311" width="12.7109375" style="173" customWidth="1"/>
    <col min="2312" max="2312" width="18.28515625" style="173" customWidth="1"/>
    <col min="2313" max="2313" width="16.140625" style="173" customWidth="1"/>
    <col min="2314" max="2314" width="30" style="173" customWidth="1"/>
    <col min="2315" max="2315" width="11.28515625" style="173" customWidth="1"/>
    <col min="2316" max="2319" width="9.140625" style="173"/>
    <col min="2320" max="2320" width="11" style="173" bestFit="1" customWidth="1"/>
    <col min="2321" max="2559" width="9.140625" style="173"/>
    <col min="2560" max="2560" width="5.28515625" style="173" customWidth="1"/>
    <col min="2561" max="2561" width="70.5703125" style="173" customWidth="1"/>
    <col min="2562" max="2562" width="13.42578125" style="173" customWidth="1"/>
    <col min="2563" max="2563" width="6.7109375" style="173" customWidth="1"/>
    <col min="2564" max="2564" width="10.7109375" style="173" customWidth="1"/>
    <col min="2565" max="2565" width="6.42578125" style="173" customWidth="1"/>
    <col min="2566" max="2567" width="12.7109375" style="173" customWidth="1"/>
    <col min="2568" max="2568" width="18.28515625" style="173" customWidth="1"/>
    <col min="2569" max="2569" width="16.140625" style="173" customWidth="1"/>
    <col min="2570" max="2570" width="30" style="173" customWidth="1"/>
    <col min="2571" max="2571" width="11.28515625" style="173" customWidth="1"/>
    <col min="2572" max="2575" width="9.140625" style="173"/>
    <col min="2576" max="2576" width="11" style="173" bestFit="1" customWidth="1"/>
    <col min="2577" max="2815" width="9.140625" style="173"/>
    <col min="2816" max="2816" width="5.28515625" style="173" customWidth="1"/>
    <col min="2817" max="2817" width="70.5703125" style="173" customWidth="1"/>
    <col min="2818" max="2818" width="13.42578125" style="173" customWidth="1"/>
    <col min="2819" max="2819" width="6.7109375" style="173" customWidth="1"/>
    <col min="2820" max="2820" width="10.7109375" style="173" customWidth="1"/>
    <col min="2821" max="2821" width="6.42578125" style="173" customWidth="1"/>
    <col min="2822" max="2823" width="12.7109375" style="173" customWidth="1"/>
    <col min="2824" max="2824" width="18.28515625" style="173" customWidth="1"/>
    <col min="2825" max="2825" width="16.140625" style="173" customWidth="1"/>
    <col min="2826" max="2826" width="30" style="173" customWidth="1"/>
    <col min="2827" max="2827" width="11.28515625" style="173" customWidth="1"/>
    <col min="2828" max="2831" width="9.140625" style="173"/>
    <col min="2832" max="2832" width="11" style="173" bestFit="1" customWidth="1"/>
    <col min="2833" max="3071" width="9.140625" style="173"/>
    <col min="3072" max="3072" width="5.28515625" style="173" customWidth="1"/>
    <col min="3073" max="3073" width="70.5703125" style="173" customWidth="1"/>
    <col min="3074" max="3074" width="13.42578125" style="173" customWidth="1"/>
    <col min="3075" max="3075" width="6.7109375" style="173" customWidth="1"/>
    <col min="3076" max="3076" width="10.7109375" style="173" customWidth="1"/>
    <col min="3077" max="3077" width="6.42578125" style="173" customWidth="1"/>
    <col min="3078" max="3079" width="12.7109375" style="173" customWidth="1"/>
    <col min="3080" max="3080" width="18.28515625" style="173" customWidth="1"/>
    <col min="3081" max="3081" width="16.140625" style="173" customWidth="1"/>
    <col min="3082" max="3082" width="30" style="173" customWidth="1"/>
    <col min="3083" max="3083" width="11.28515625" style="173" customWidth="1"/>
    <col min="3084" max="3087" width="9.140625" style="173"/>
    <col min="3088" max="3088" width="11" style="173" bestFit="1" customWidth="1"/>
    <col min="3089" max="3327" width="9.140625" style="173"/>
    <col min="3328" max="3328" width="5.28515625" style="173" customWidth="1"/>
    <col min="3329" max="3329" width="70.5703125" style="173" customWidth="1"/>
    <col min="3330" max="3330" width="13.42578125" style="173" customWidth="1"/>
    <col min="3331" max="3331" width="6.7109375" style="173" customWidth="1"/>
    <col min="3332" max="3332" width="10.7109375" style="173" customWidth="1"/>
    <col min="3333" max="3333" width="6.42578125" style="173" customWidth="1"/>
    <col min="3334" max="3335" width="12.7109375" style="173" customWidth="1"/>
    <col min="3336" max="3336" width="18.28515625" style="173" customWidth="1"/>
    <col min="3337" max="3337" width="16.140625" style="173" customWidth="1"/>
    <col min="3338" max="3338" width="30" style="173" customWidth="1"/>
    <col min="3339" max="3339" width="11.28515625" style="173" customWidth="1"/>
    <col min="3340" max="3343" width="9.140625" style="173"/>
    <col min="3344" max="3344" width="11" style="173" bestFit="1" customWidth="1"/>
    <col min="3345" max="3583" width="9.140625" style="173"/>
    <col min="3584" max="3584" width="5.28515625" style="173" customWidth="1"/>
    <col min="3585" max="3585" width="70.5703125" style="173" customWidth="1"/>
    <col min="3586" max="3586" width="13.42578125" style="173" customWidth="1"/>
    <col min="3587" max="3587" width="6.7109375" style="173" customWidth="1"/>
    <col min="3588" max="3588" width="10.7109375" style="173" customWidth="1"/>
    <col min="3589" max="3589" width="6.42578125" style="173" customWidth="1"/>
    <col min="3590" max="3591" width="12.7109375" style="173" customWidth="1"/>
    <col min="3592" max="3592" width="18.28515625" style="173" customWidth="1"/>
    <col min="3593" max="3593" width="16.140625" style="173" customWidth="1"/>
    <col min="3594" max="3594" width="30" style="173" customWidth="1"/>
    <col min="3595" max="3595" width="11.28515625" style="173" customWidth="1"/>
    <col min="3596" max="3599" width="9.140625" style="173"/>
    <col min="3600" max="3600" width="11" style="173" bestFit="1" customWidth="1"/>
    <col min="3601" max="3839" width="9.140625" style="173"/>
    <col min="3840" max="3840" width="5.28515625" style="173" customWidth="1"/>
    <col min="3841" max="3841" width="70.5703125" style="173" customWidth="1"/>
    <col min="3842" max="3842" width="13.42578125" style="173" customWidth="1"/>
    <col min="3843" max="3843" width="6.7109375" style="173" customWidth="1"/>
    <col min="3844" max="3844" width="10.7109375" style="173" customWidth="1"/>
    <col min="3845" max="3845" width="6.42578125" style="173" customWidth="1"/>
    <col min="3846" max="3847" width="12.7109375" style="173" customWidth="1"/>
    <col min="3848" max="3848" width="18.28515625" style="173" customWidth="1"/>
    <col min="3849" max="3849" width="16.140625" style="173" customWidth="1"/>
    <col min="3850" max="3850" width="30" style="173" customWidth="1"/>
    <col min="3851" max="3851" width="11.28515625" style="173" customWidth="1"/>
    <col min="3852" max="3855" width="9.140625" style="173"/>
    <col min="3856" max="3856" width="11" style="173" bestFit="1" customWidth="1"/>
    <col min="3857" max="4095" width="9.140625" style="173"/>
    <col min="4096" max="4096" width="5.28515625" style="173" customWidth="1"/>
    <col min="4097" max="4097" width="70.5703125" style="173" customWidth="1"/>
    <col min="4098" max="4098" width="13.42578125" style="173" customWidth="1"/>
    <col min="4099" max="4099" width="6.7109375" style="173" customWidth="1"/>
    <col min="4100" max="4100" width="10.7109375" style="173" customWidth="1"/>
    <col min="4101" max="4101" width="6.42578125" style="173" customWidth="1"/>
    <col min="4102" max="4103" width="12.7109375" style="173" customWidth="1"/>
    <col min="4104" max="4104" width="18.28515625" style="173" customWidth="1"/>
    <col min="4105" max="4105" width="16.140625" style="173" customWidth="1"/>
    <col min="4106" max="4106" width="30" style="173" customWidth="1"/>
    <col min="4107" max="4107" width="11.28515625" style="173" customWidth="1"/>
    <col min="4108" max="4111" width="9.140625" style="173"/>
    <col min="4112" max="4112" width="11" style="173" bestFit="1" customWidth="1"/>
    <col min="4113" max="4351" width="9.140625" style="173"/>
    <col min="4352" max="4352" width="5.28515625" style="173" customWidth="1"/>
    <col min="4353" max="4353" width="70.5703125" style="173" customWidth="1"/>
    <col min="4354" max="4354" width="13.42578125" style="173" customWidth="1"/>
    <col min="4355" max="4355" width="6.7109375" style="173" customWidth="1"/>
    <col min="4356" max="4356" width="10.7109375" style="173" customWidth="1"/>
    <col min="4357" max="4357" width="6.42578125" style="173" customWidth="1"/>
    <col min="4358" max="4359" width="12.7109375" style="173" customWidth="1"/>
    <col min="4360" max="4360" width="18.28515625" style="173" customWidth="1"/>
    <col min="4361" max="4361" width="16.140625" style="173" customWidth="1"/>
    <col min="4362" max="4362" width="30" style="173" customWidth="1"/>
    <col min="4363" max="4363" width="11.28515625" style="173" customWidth="1"/>
    <col min="4364" max="4367" width="9.140625" style="173"/>
    <col min="4368" max="4368" width="11" style="173" bestFit="1" customWidth="1"/>
    <col min="4369" max="4607" width="9.140625" style="173"/>
    <col min="4608" max="4608" width="5.28515625" style="173" customWidth="1"/>
    <col min="4609" max="4609" width="70.5703125" style="173" customWidth="1"/>
    <col min="4610" max="4610" width="13.42578125" style="173" customWidth="1"/>
    <col min="4611" max="4611" width="6.7109375" style="173" customWidth="1"/>
    <col min="4612" max="4612" width="10.7109375" style="173" customWidth="1"/>
    <col min="4613" max="4613" width="6.42578125" style="173" customWidth="1"/>
    <col min="4614" max="4615" width="12.7109375" style="173" customWidth="1"/>
    <col min="4616" max="4616" width="18.28515625" style="173" customWidth="1"/>
    <col min="4617" max="4617" width="16.140625" style="173" customWidth="1"/>
    <col min="4618" max="4618" width="30" style="173" customWidth="1"/>
    <col min="4619" max="4619" width="11.28515625" style="173" customWidth="1"/>
    <col min="4620" max="4623" width="9.140625" style="173"/>
    <col min="4624" max="4624" width="11" style="173" bestFit="1" customWidth="1"/>
    <col min="4625" max="4863" width="9.140625" style="173"/>
    <col min="4864" max="4864" width="5.28515625" style="173" customWidth="1"/>
    <col min="4865" max="4865" width="70.5703125" style="173" customWidth="1"/>
    <col min="4866" max="4866" width="13.42578125" style="173" customWidth="1"/>
    <col min="4867" max="4867" width="6.7109375" style="173" customWidth="1"/>
    <col min="4868" max="4868" width="10.7109375" style="173" customWidth="1"/>
    <col min="4869" max="4869" width="6.42578125" style="173" customWidth="1"/>
    <col min="4870" max="4871" width="12.7109375" style="173" customWidth="1"/>
    <col min="4872" max="4872" width="18.28515625" style="173" customWidth="1"/>
    <col min="4873" max="4873" width="16.140625" style="173" customWidth="1"/>
    <col min="4874" max="4874" width="30" style="173" customWidth="1"/>
    <col min="4875" max="4875" width="11.28515625" style="173" customWidth="1"/>
    <col min="4876" max="4879" width="9.140625" style="173"/>
    <col min="4880" max="4880" width="11" style="173" bestFit="1" customWidth="1"/>
    <col min="4881" max="5119" width="9.140625" style="173"/>
    <col min="5120" max="5120" width="5.28515625" style="173" customWidth="1"/>
    <col min="5121" max="5121" width="70.5703125" style="173" customWidth="1"/>
    <col min="5122" max="5122" width="13.42578125" style="173" customWidth="1"/>
    <col min="5123" max="5123" width="6.7109375" style="173" customWidth="1"/>
    <col min="5124" max="5124" width="10.7109375" style="173" customWidth="1"/>
    <col min="5125" max="5125" width="6.42578125" style="173" customWidth="1"/>
    <col min="5126" max="5127" width="12.7109375" style="173" customWidth="1"/>
    <col min="5128" max="5128" width="18.28515625" style="173" customWidth="1"/>
    <col min="5129" max="5129" width="16.140625" style="173" customWidth="1"/>
    <col min="5130" max="5130" width="30" style="173" customWidth="1"/>
    <col min="5131" max="5131" width="11.28515625" style="173" customWidth="1"/>
    <col min="5132" max="5135" width="9.140625" style="173"/>
    <col min="5136" max="5136" width="11" style="173" bestFit="1" customWidth="1"/>
    <col min="5137" max="5375" width="9.140625" style="173"/>
    <col min="5376" max="5376" width="5.28515625" style="173" customWidth="1"/>
    <col min="5377" max="5377" width="70.5703125" style="173" customWidth="1"/>
    <col min="5378" max="5378" width="13.42578125" style="173" customWidth="1"/>
    <col min="5379" max="5379" width="6.7109375" style="173" customWidth="1"/>
    <col min="5380" max="5380" width="10.7109375" style="173" customWidth="1"/>
    <col min="5381" max="5381" width="6.42578125" style="173" customWidth="1"/>
    <col min="5382" max="5383" width="12.7109375" style="173" customWidth="1"/>
    <col min="5384" max="5384" width="18.28515625" style="173" customWidth="1"/>
    <col min="5385" max="5385" width="16.140625" style="173" customWidth="1"/>
    <col min="5386" max="5386" width="30" style="173" customWidth="1"/>
    <col min="5387" max="5387" width="11.28515625" style="173" customWidth="1"/>
    <col min="5388" max="5391" width="9.140625" style="173"/>
    <col min="5392" max="5392" width="11" style="173" bestFit="1" customWidth="1"/>
    <col min="5393" max="5631" width="9.140625" style="173"/>
    <col min="5632" max="5632" width="5.28515625" style="173" customWidth="1"/>
    <col min="5633" max="5633" width="70.5703125" style="173" customWidth="1"/>
    <col min="5634" max="5634" width="13.42578125" style="173" customWidth="1"/>
    <col min="5635" max="5635" width="6.7109375" style="173" customWidth="1"/>
    <col min="5636" max="5636" width="10.7109375" style="173" customWidth="1"/>
    <col min="5637" max="5637" width="6.42578125" style="173" customWidth="1"/>
    <col min="5638" max="5639" width="12.7109375" style="173" customWidth="1"/>
    <col min="5640" max="5640" width="18.28515625" style="173" customWidth="1"/>
    <col min="5641" max="5641" width="16.140625" style="173" customWidth="1"/>
    <col min="5642" max="5642" width="30" style="173" customWidth="1"/>
    <col min="5643" max="5643" width="11.28515625" style="173" customWidth="1"/>
    <col min="5644" max="5647" width="9.140625" style="173"/>
    <col min="5648" max="5648" width="11" style="173" bestFit="1" customWidth="1"/>
    <col min="5649" max="5887" width="9.140625" style="173"/>
    <col min="5888" max="5888" width="5.28515625" style="173" customWidth="1"/>
    <col min="5889" max="5889" width="70.5703125" style="173" customWidth="1"/>
    <col min="5890" max="5890" width="13.42578125" style="173" customWidth="1"/>
    <col min="5891" max="5891" width="6.7109375" style="173" customWidth="1"/>
    <col min="5892" max="5892" width="10.7109375" style="173" customWidth="1"/>
    <col min="5893" max="5893" width="6.42578125" style="173" customWidth="1"/>
    <col min="5894" max="5895" width="12.7109375" style="173" customWidth="1"/>
    <col min="5896" max="5896" width="18.28515625" style="173" customWidth="1"/>
    <col min="5897" max="5897" width="16.140625" style="173" customWidth="1"/>
    <col min="5898" max="5898" width="30" style="173" customWidth="1"/>
    <col min="5899" max="5899" width="11.28515625" style="173" customWidth="1"/>
    <col min="5900" max="5903" width="9.140625" style="173"/>
    <col min="5904" max="5904" width="11" style="173" bestFit="1" customWidth="1"/>
    <col min="5905" max="6143" width="9.140625" style="173"/>
    <col min="6144" max="6144" width="5.28515625" style="173" customWidth="1"/>
    <col min="6145" max="6145" width="70.5703125" style="173" customWidth="1"/>
    <col min="6146" max="6146" width="13.42578125" style="173" customWidth="1"/>
    <col min="6147" max="6147" width="6.7109375" style="173" customWidth="1"/>
    <col min="6148" max="6148" width="10.7109375" style="173" customWidth="1"/>
    <col min="6149" max="6149" width="6.42578125" style="173" customWidth="1"/>
    <col min="6150" max="6151" width="12.7109375" style="173" customWidth="1"/>
    <col min="6152" max="6152" width="18.28515625" style="173" customWidth="1"/>
    <col min="6153" max="6153" width="16.140625" style="173" customWidth="1"/>
    <col min="6154" max="6154" width="30" style="173" customWidth="1"/>
    <col min="6155" max="6155" width="11.28515625" style="173" customWidth="1"/>
    <col min="6156" max="6159" width="9.140625" style="173"/>
    <col min="6160" max="6160" width="11" style="173" bestFit="1" customWidth="1"/>
    <col min="6161" max="6399" width="9.140625" style="173"/>
    <col min="6400" max="6400" width="5.28515625" style="173" customWidth="1"/>
    <col min="6401" max="6401" width="70.5703125" style="173" customWidth="1"/>
    <col min="6402" max="6402" width="13.42578125" style="173" customWidth="1"/>
    <col min="6403" max="6403" width="6.7109375" style="173" customWidth="1"/>
    <col min="6404" max="6404" width="10.7109375" style="173" customWidth="1"/>
    <col min="6405" max="6405" width="6.42578125" style="173" customWidth="1"/>
    <col min="6406" max="6407" width="12.7109375" style="173" customWidth="1"/>
    <col min="6408" max="6408" width="18.28515625" style="173" customWidth="1"/>
    <col min="6409" max="6409" width="16.140625" style="173" customWidth="1"/>
    <col min="6410" max="6410" width="30" style="173" customWidth="1"/>
    <col min="6411" max="6411" width="11.28515625" style="173" customWidth="1"/>
    <col min="6412" max="6415" width="9.140625" style="173"/>
    <col min="6416" max="6416" width="11" style="173" bestFit="1" customWidth="1"/>
    <col min="6417" max="6655" width="9.140625" style="173"/>
    <col min="6656" max="6656" width="5.28515625" style="173" customWidth="1"/>
    <col min="6657" max="6657" width="70.5703125" style="173" customWidth="1"/>
    <col min="6658" max="6658" width="13.42578125" style="173" customWidth="1"/>
    <col min="6659" max="6659" width="6.7109375" style="173" customWidth="1"/>
    <col min="6660" max="6660" width="10.7109375" style="173" customWidth="1"/>
    <col min="6661" max="6661" width="6.42578125" style="173" customWidth="1"/>
    <col min="6662" max="6663" width="12.7109375" style="173" customWidth="1"/>
    <col min="6664" max="6664" width="18.28515625" style="173" customWidth="1"/>
    <col min="6665" max="6665" width="16.140625" style="173" customWidth="1"/>
    <col min="6666" max="6666" width="30" style="173" customWidth="1"/>
    <col min="6667" max="6667" width="11.28515625" style="173" customWidth="1"/>
    <col min="6668" max="6671" width="9.140625" style="173"/>
    <col min="6672" max="6672" width="11" style="173" bestFit="1" customWidth="1"/>
    <col min="6673" max="6911" width="9.140625" style="173"/>
    <col min="6912" max="6912" width="5.28515625" style="173" customWidth="1"/>
    <col min="6913" max="6913" width="70.5703125" style="173" customWidth="1"/>
    <col min="6914" max="6914" width="13.42578125" style="173" customWidth="1"/>
    <col min="6915" max="6915" width="6.7109375" style="173" customWidth="1"/>
    <col min="6916" max="6916" width="10.7109375" style="173" customWidth="1"/>
    <col min="6917" max="6917" width="6.42578125" style="173" customWidth="1"/>
    <col min="6918" max="6919" width="12.7109375" style="173" customWidth="1"/>
    <col min="6920" max="6920" width="18.28515625" style="173" customWidth="1"/>
    <col min="6921" max="6921" width="16.140625" style="173" customWidth="1"/>
    <col min="6922" max="6922" width="30" style="173" customWidth="1"/>
    <col min="6923" max="6923" width="11.28515625" style="173" customWidth="1"/>
    <col min="6924" max="6927" width="9.140625" style="173"/>
    <col min="6928" max="6928" width="11" style="173" bestFit="1" customWidth="1"/>
    <col min="6929" max="7167" width="9.140625" style="173"/>
    <col min="7168" max="7168" width="5.28515625" style="173" customWidth="1"/>
    <col min="7169" max="7169" width="70.5703125" style="173" customWidth="1"/>
    <col min="7170" max="7170" width="13.42578125" style="173" customWidth="1"/>
    <col min="7171" max="7171" width="6.7109375" style="173" customWidth="1"/>
    <col min="7172" max="7172" width="10.7109375" style="173" customWidth="1"/>
    <col min="7173" max="7173" width="6.42578125" style="173" customWidth="1"/>
    <col min="7174" max="7175" width="12.7109375" style="173" customWidth="1"/>
    <col min="7176" max="7176" width="18.28515625" style="173" customWidth="1"/>
    <col min="7177" max="7177" width="16.140625" style="173" customWidth="1"/>
    <col min="7178" max="7178" width="30" style="173" customWidth="1"/>
    <col min="7179" max="7179" width="11.28515625" style="173" customWidth="1"/>
    <col min="7180" max="7183" width="9.140625" style="173"/>
    <col min="7184" max="7184" width="11" style="173" bestFit="1" customWidth="1"/>
    <col min="7185" max="7423" width="9.140625" style="173"/>
    <col min="7424" max="7424" width="5.28515625" style="173" customWidth="1"/>
    <col min="7425" max="7425" width="70.5703125" style="173" customWidth="1"/>
    <col min="7426" max="7426" width="13.42578125" style="173" customWidth="1"/>
    <col min="7427" max="7427" width="6.7109375" style="173" customWidth="1"/>
    <col min="7428" max="7428" width="10.7109375" style="173" customWidth="1"/>
    <col min="7429" max="7429" width="6.42578125" style="173" customWidth="1"/>
    <col min="7430" max="7431" width="12.7109375" style="173" customWidth="1"/>
    <col min="7432" max="7432" width="18.28515625" style="173" customWidth="1"/>
    <col min="7433" max="7433" width="16.140625" style="173" customWidth="1"/>
    <col min="7434" max="7434" width="30" style="173" customWidth="1"/>
    <col min="7435" max="7435" width="11.28515625" style="173" customWidth="1"/>
    <col min="7436" max="7439" width="9.140625" style="173"/>
    <col min="7440" max="7440" width="11" style="173" bestFit="1" customWidth="1"/>
    <col min="7441" max="7679" width="9.140625" style="173"/>
    <col min="7680" max="7680" width="5.28515625" style="173" customWidth="1"/>
    <col min="7681" max="7681" width="70.5703125" style="173" customWidth="1"/>
    <col min="7682" max="7682" width="13.42578125" style="173" customWidth="1"/>
    <col min="7683" max="7683" width="6.7109375" style="173" customWidth="1"/>
    <col min="7684" max="7684" width="10.7109375" style="173" customWidth="1"/>
    <col min="7685" max="7685" width="6.42578125" style="173" customWidth="1"/>
    <col min="7686" max="7687" width="12.7109375" style="173" customWidth="1"/>
    <col min="7688" max="7688" width="18.28515625" style="173" customWidth="1"/>
    <col min="7689" max="7689" width="16.140625" style="173" customWidth="1"/>
    <col min="7690" max="7690" width="30" style="173" customWidth="1"/>
    <col min="7691" max="7691" width="11.28515625" style="173" customWidth="1"/>
    <col min="7692" max="7695" width="9.140625" style="173"/>
    <col min="7696" max="7696" width="11" style="173" bestFit="1" customWidth="1"/>
    <col min="7697" max="7935" width="9.140625" style="173"/>
    <col min="7936" max="7936" width="5.28515625" style="173" customWidth="1"/>
    <col min="7937" max="7937" width="70.5703125" style="173" customWidth="1"/>
    <col min="7938" max="7938" width="13.42578125" style="173" customWidth="1"/>
    <col min="7939" max="7939" width="6.7109375" style="173" customWidth="1"/>
    <col min="7940" max="7940" width="10.7109375" style="173" customWidth="1"/>
    <col min="7941" max="7941" width="6.42578125" style="173" customWidth="1"/>
    <col min="7942" max="7943" width="12.7109375" style="173" customWidth="1"/>
    <col min="7944" max="7944" width="18.28515625" style="173" customWidth="1"/>
    <col min="7945" max="7945" width="16.140625" style="173" customWidth="1"/>
    <col min="7946" max="7946" width="30" style="173" customWidth="1"/>
    <col min="7947" max="7947" width="11.28515625" style="173" customWidth="1"/>
    <col min="7948" max="7951" width="9.140625" style="173"/>
    <col min="7952" max="7952" width="11" style="173" bestFit="1" customWidth="1"/>
    <col min="7953" max="8191" width="9.140625" style="173"/>
    <col min="8192" max="8192" width="5.28515625" style="173" customWidth="1"/>
    <col min="8193" max="8193" width="70.5703125" style="173" customWidth="1"/>
    <col min="8194" max="8194" width="13.42578125" style="173" customWidth="1"/>
    <col min="8195" max="8195" width="6.7109375" style="173" customWidth="1"/>
    <col min="8196" max="8196" width="10.7109375" style="173" customWidth="1"/>
    <col min="8197" max="8197" width="6.42578125" style="173" customWidth="1"/>
    <col min="8198" max="8199" width="12.7109375" style="173" customWidth="1"/>
    <col min="8200" max="8200" width="18.28515625" style="173" customWidth="1"/>
    <col min="8201" max="8201" width="16.140625" style="173" customWidth="1"/>
    <col min="8202" max="8202" width="30" style="173" customWidth="1"/>
    <col min="8203" max="8203" width="11.28515625" style="173" customWidth="1"/>
    <col min="8204" max="8207" width="9.140625" style="173"/>
    <col min="8208" max="8208" width="11" style="173" bestFit="1" customWidth="1"/>
    <col min="8209" max="8447" width="9.140625" style="173"/>
    <col min="8448" max="8448" width="5.28515625" style="173" customWidth="1"/>
    <col min="8449" max="8449" width="70.5703125" style="173" customWidth="1"/>
    <col min="8450" max="8450" width="13.42578125" style="173" customWidth="1"/>
    <col min="8451" max="8451" width="6.7109375" style="173" customWidth="1"/>
    <col min="8452" max="8452" width="10.7109375" style="173" customWidth="1"/>
    <col min="8453" max="8453" width="6.42578125" style="173" customWidth="1"/>
    <col min="8454" max="8455" width="12.7109375" style="173" customWidth="1"/>
    <col min="8456" max="8456" width="18.28515625" style="173" customWidth="1"/>
    <col min="8457" max="8457" width="16.140625" style="173" customWidth="1"/>
    <col min="8458" max="8458" width="30" style="173" customWidth="1"/>
    <col min="8459" max="8459" width="11.28515625" style="173" customWidth="1"/>
    <col min="8460" max="8463" width="9.140625" style="173"/>
    <col min="8464" max="8464" width="11" style="173" bestFit="1" customWidth="1"/>
    <col min="8465" max="8703" width="9.140625" style="173"/>
    <col min="8704" max="8704" width="5.28515625" style="173" customWidth="1"/>
    <col min="8705" max="8705" width="70.5703125" style="173" customWidth="1"/>
    <col min="8706" max="8706" width="13.42578125" style="173" customWidth="1"/>
    <col min="8707" max="8707" width="6.7109375" style="173" customWidth="1"/>
    <col min="8708" max="8708" width="10.7109375" style="173" customWidth="1"/>
    <col min="8709" max="8709" width="6.42578125" style="173" customWidth="1"/>
    <col min="8710" max="8711" width="12.7109375" style="173" customWidth="1"/>
    <col min="8712" max="8712" width="18.28515625" style="173" customWidth="1"/>
    <col min="8713" max="8713" width="16.140625" style="173" customWidth="1"/>
    <col min="8714" max="8714" width="30" style="173" customWidth="1"/>
    <col min="8715" max="8715" width="11.28515625" style="173" customWidth="1"/>
    <col min="8716" max="8719" width="9.140625" style="173"/>
    <col min="8720" max="8720" width="11" style="173" bestFit="1" customWidth="1"/>
    <col min="8721" max="8959" width="9.140625" style="173"/>
    <col min="8960" max="8960" width="5.28515625" style="173" customWidth="1"/>
    <col min="8961" max="8961" width="70.5703125" style="173" customWidth="1"/>
    <col min="8962" max="8962" width="13.42578125" style="173" customWidth="1"/>
    <col min="8963" max="8963" width="6.7109375" style="173" customWidth="1"/>
    <col min="8964" max="8964" width="10.7109375" style="173" customWidth="1"/>
    <col min="8965" max="8965" width="6.42578125" style="173" customWidth="1"/>
    <col min="8966" max="8967" width="12.7109375" style="173" customWidth="1"/>
    <col min="8968" max="8968" width="18.28515625" style="173" customWidth="1"/>
    <col min="8969" max="8969" width="16.140625" style="173" customWidth="1"/>
    <col min="8970" max="8970" width="30" style="173" customWidth="1"/>
    <col min="8971" max="8971" width="11.28515625" style="173" customWidth="1"/>
    <col min="8972" max="8975" width="9.140625" style="173"/>
    <col min="8976" max="8976" width="11" style="173" bestFit="1" customWidth="1"/>
    <col min="8977" max="9215" width="9.140625" style="173"/>
    <col min="9216" max="9216" width="5.28515625" style="173" customWidth="1"/>
    <col min="9217" max="9217" width="70.5703125" style="173" customWidth="1"/>
    <col min="9218" max="9218" width="13.42578125" style="173" customWidth="1"/>
    <col min="9219" max="9219" width="6.7109375" style="173" customWidth="1"/>
    <col min="9220" max="9220" width="10.7109375" style="173" customWidth="1"/>
    <col min="9221" max="9221" width="6.42578125" style="173" customWidth="1"/>
    <col min="9222" max="9223" width="12.7109375" style="173" customWidth="1"/>
    <col min="9224" max="9224" width="18.28515625" style="173" customWidth="1"/>
    <col min="9225" max="9225" width="16.140625" style="173" customWidth="1"/>
    <col min="9226" max="9226" width="30" style="173" customWidth="1"/>
    <col min="9227" max="9227" width="11.28515625" style="173" customWidth="1"/>
    <col min="9228" max="9231" width="9.140625" style="173"/>
    <col min="9232" max="9232" width="11" style="173" bestFit="1" customWidth="1"/>
    <col min="9233" max="9471" width="9.140625" style="173"/>
    <col min="9472" max="9472" width="5.28515625" style="173" customWidth="1"/>
    <col min="9473" max="9473" width="70.5703125" style="173" customWidth="1"/>
    <col min="9474" max="9474" width="13.42578125" style="173" customWidth="1"/>
    <col min="9475" max="9475" width="6.7109375" style="173" customWidth="1"/>
    <col min="9476" max="9476" width="10.7109375" style="173" customWidth="1"/>
    <col min="9477" max="9477" width="6.42578125" style="173" customWidth="1"/>
    <col min="9478" max="9479" width="12.7109375" style="173" customWidth="1"/>
    <col min="9480" max="9480" width="18.28515625" style="173" customWidth="1"/>
    <col min="9481" max="9481" width="16.140625" style="173" customWidth="1"/>
    <col min="9482" max="9482" width="30" style="173" customWidth="1"/>
    <col min="9483" max="9483" width="11.28515625" style="173" customWidth="1"/>
    <col min="9484" max="9487" width="9.140625" style="173"/>
    <col min="9488" max="9488" width="11" style="173" bestFit="1" customWidth="1"/>
    <col min="9489" max="9727" width="9.140625" style="173"/>
    <col min="9728" max="9728" width="5.28515625" style="173" customWidth="1"/>
    <col min="9729" max="9729" width="70.5703125" style="173" customWidth="1"/>
    <col min="9730" max="9730" width="13.42578125" style="173" customWidth="1"/>
    <col min="9731" max="9731" width="6.7109375" style="173" customWidth="1"/>
    <col min="9732" max="9732" width="10.7109375" style="173" customWidth="1"/>
    <col min="9733" max="9733" width="6.42578125" style="173" customWidth="1"/>
    <col min="9734" max="9735" width="12.7109375" style="173" customWidth="1"/>
    <col min="9736" max="9736" width="18.28515625" style="173" customWidth="1"/>
    <col min="9737" max="9737" width="16.140625" style="173" customWidth="1"/>
    <col min="9738" max="9738" width="30" style="173" customWidth="1"/>
    <col min="9739" max="9739" width="11.28515625" style="173" customWidth="1"/>
    <col min="9740" max="9743" width="9.140625" style="173"/>
    <col min="9744" max="9744" width="11" style="173" bestFit="1" customWidth="1"/>
    <col min="9745" max="9983" width="9.140625" style="173"/>
    <col min="9984" max="9984" width="5.28515625" style="173" customWidth="1"/>
    <col min="9985" max="9985" width="70.5703125" style="173" customWidth="1"/>
    <col min="9986" max="9986" width="13.42578125" style="173" customWidth="1"/>
    <col min="9987" max="9987" width="6.7109375" style="173" customWidth="1"/>
    <col min="9988" max="9988" width="10.7109375" style="173" customWidth="1"/>
    <col min="9989" max="9989" width="6.42578125" style="173" customWidth="1"/>
    <col min="9990" max="9991" width="12.7109375" style="173" customWidth="1"/>
    <col min="9992" max="9992" width="18.28515625" style="173" customWidth="1"/>
    <col min="9993" max="9993" width="16.140625" style="173" customWidth="1"/>
    <col min="9994" max="9994" width="30" style="173" customWidth="1"/>
    <col min="9995" max="9995" width="11.28515625" style="173" customWidth="1"/>
    <col min="9996" max="9999" width="9.140625" style="173"/>
    <col min="10000" max="10000" width="11" style="173" bestFit="1" customWidth="1"/>
    <col min="10001" max="10239" width="9.140625" style="173"/>
    <col min="10240" max="10240" width="5.28515625" style="173" customWidth="1"/>
    <col min="10241" max="10241" width="70.5703125" style="173" customWidth="1"/>
    <col min="10242" max="10242" width="13.42578125" style="173" customWidth="1"/>
    <col min="10243" max="10243" width="6.7109375" style="173" customWidth="1"/>
    <col min="10244" max="10244" width="10.7109375" style="173" customWidth="1"/>
    <col min="10245" max="10245" width="6.42578125" style="173" customWidth="1"/>
    <col min="10246" max="10247" width="12.7109375" style="173" customWidth="1"/>
    <col min="10248" max="10248" width="18.28515625" style="173" customWidth="1"/>
    <col min="10249" max="10249" width="16.140625" style="173" customWidth="1"/>
    <col min="10250" max="10250" width="30" style="173" customWidth="1"/>
    <col min="10251" max="10251" width="11.28515625" style="173" customWidth="1"/>
    <col min="10252" max="10255" width="9.140625" style="173"/>
    <col min="10256" max="10256" width="11" style="173" bestFit="1" customWidth="1"/>
    <col min="10257" max="10495" width="9.140625" style="173"/>
    <col min="10496" max="10496" width="5.28515625" style="173" customWidth="1"/>
    <col min="10497" max="10497" width="70.5703125" style="173" customWidth="1"/>
    <col min="10498" max="10498" width="13.42578125" style="173" customWidth="1"/>
    <col min="10499" max="10499" width="6.7109375" style="173" customWidth="1"/>
    <col min="10500" max="10500" width="10.7109375" style="173" customWidth="1"/>
    <col min="10501" max="10501" width="6.42578125" style="173" customWidth="1"/>
    <col min="10502" max="10503" width="12.7109375" style="173" customWidth="1"/>
    <col min="10504" max="10504" width="18.28515625" style="173" customWidth="1"/>
    <col min="10505" max="10505" width="16.140625" style="173" customWidth="1"/>
    <col min="10506" max="10506" width="30" style="173" customWidth="1"/>
    <col min="10507" max="10507" width="11.28515625" style="173" customWidth="1"/>
    <col min="10508" max="10511" width="9.140625" style="173"/>
    <col min="10512" max="10512" width="11" style="173" bestFit="1" customWidth="1"/>
    <col min="10513" max="10751" width="9.140625" style="173"/>
    <col min="10752" max="10752" width="5.28515625" style="173" customWidth="1"/>
    <col min="10753" max="10753" width="70.5703125" style="173" customWidth="1"/>
    <col min="10754" max="10754" width="13.42578125" style="173" customWidth="1"/>
    <col min="10755" max="10755" width="6.7109375" style="173" customWidth="1"/>
    <col min="10756" max="10756" width="10.7109375" style="173" customWidth="1"/>
    <col min="10757" max="10757" width="6.42578125" style="173" customWidth="1"/>
    <col min="10758" max="10759" width="12.7109375" style="173" customWidth="1"/>
    <col min="10760" max="10760" width="18.28515625" style="173" customWidth="1"/>
    <col min="10761" max="10761" width="16.140625" style="173" customWidth="1"/>
    <col min="10762" max="10762" width="30" style="173" customWidth="1"/>
    <col min="10763" max="10763" width="11.28515625" style="173" customWidth="1"/>
    <col min="10764" max="10767" width="9.140625" style="173"/>
    <col min="10768" max="10768" width="11" style="173" bestFit="1" customWidth="1"/>
    <col min="10769" max="11007" width="9.140625" style="173"/>
    <col min="11008" max="11008" width="5.28515625" style="173" customWidth="1"/>
    <col min="11009" max="11009" width="70.5703125" style="173" customWidth="1"/>
    <col min="11010" max="11010" width="13.42578125" style="173" customWidth="1"/>
    <col min="11011" max="11011" width="6.7109375" style="173" customWidth="1"/>
    <col min="11012" max="11012" width="10.7109375" style="173" customWidth="1"/>
    <col min="11013" max="11013" width="6.42578125" style="173" customWidth="1"/>
    <col min="11014" max="11015" width="12.7109375" style="173" customWidth="1"/>
    <col min="11016" max="11016" width="18.28515625" style="173" customWidth="1"/>
    <col min="11017" max="11017" width="16.140625" style="173" customWidth="1"/>
    <col min="11018" max="11018" width="30" style="173" customWidth="1"/>
    <col min="11019" max="11019" width="11.28515625" style="173" customWidth="1"/>
    <col min="11020" max="11023" width="9.140625" style="173"/>
    <col min="11024" max="11024" width="11" style="173" bestFit="1" customWidth="1"/>
    <col min="11025" max="11263" width="9.140625" style="173"/>
    <col min="11264" max="11264" width="5.28515625" style="173" customWidth="1"/>
    <col min="11265" max="11265" width="70.5703125" style="173" customWidth="1"/>
    <col min="11266" max="11266" width="13.42578125" style="173" customWidth="1"/>
    <col min="11267" max="11267" width="6.7109375" style="173" customWidth="1"/>
    <col min="11268" max="11268" width="10.7109375" style="173" customWidth="1"/>
    <col min="11269" max="11269" width="6.42578125" style="173" customWidth="1"/>
    <col min="11270" max="11271" width="12.7109375" style="173" customWidth="1"/>
    <col min="11272" max="11272" width="18.28515625" style="173" customWidth="1"/>
    <col min="11273" max="11273" width="16.140625" style="173" customWidth="1"/>
    <col min="11274" max="11274" width="30" style="173" customWidth="1"/>
    <col min="11275" max="11275" width="11.28515625" style="173" customWidth="1"/>
    <col min="11276" max="11279" width="9.140625" style="173"/>
    <col min="11280" max="11280" width="11" style="173" bestFit="1" customWidth="1"/>
    <col min="11281" max="11519" width="9.140625" style="173"/>
    <col min="11520" max="11520" width="5.28515625" style="173" customWidth="1"/>
    <col min="11521" max="11521" width="70.5703125" style="173" customWidth="1"/>
    <col min="11522" max="11522" width="13.42578125" style="173" customWidth="1"/>
    <col min="11523" max="11523" width="6.7109375" style="173" customWidth="1"/>
    <col min="11524" max="11524" width="10.7109375" style="173" customWidth="1"/>
    <col min="11525" max="11525" width="6.42578125" style="173" customWidth="1"/>
    <col min="11526" max="11527" width="12.7109375" style="173" customWidth="1"/>
    <col min="11528" max="11528" width="18.28515625" style="173" customWidth="1"/>
    <col min="11529" max="11529" width="16.140625" style="173" customWidth="1"/>
    <col min="11530" max="11530" width="30" style="173" customWidth="1"/>
    <col min="11531" max="11531" width="11.28515625" style="173" customWidth="1"/>
    <col min="11532" max="11535" width="9.140625" style="173"/>
    <col min="11536" max="11536" width="11" style="173" bestFit="1" customWidth="1"/>
    <col min="11537" max="11775" width="9.140625" style="173"/>
    <col min="11776" max="11776" width="5.28515625" style="173" customWidth="1"/>
    <col min="11777" max="11777" width="70.5703125" style="173" customWidth="1"/>
    <col min="11778" max="11778" width="13.42578125" style="173" customWidth="1"/>
    <col min="11779" max="11779" width="6.7109375" style="173" customWidth="1"/>
    <col min="11780" max="11780" width="10.7109375" style="173" customWidth="1"/>
    <col min="11781" max="11781" width="6.42578125" style="173" customWidth="1"/>
    <col min="11782" max="11783" width="12.7109375" style="173" customWidth="1"/>
    <col min="11784" max="11784" width="18.28515625" style="173" customWidth="1"/>
    <col min="11785" max="11785" width="16.140625" style="173" customWidth="1"/>
    <col min="11786" max="11786" width="30" style="173" customWidth="1"/>
    <col min="11787" max="11787" width="11.28515625" style="173" customWidth="1"/>
    <col min="11788" max="11791" width="9.140625" style="173"/>
    <col min="11792" max="11792" width="11" style="173" bestFit="1" customWidth="1"/>
    <col min="11793" max="12031" width="9.140625" style="173"/>
    <col min="12032" max="12032" width="5.28515625" style="173" customWidth="1"/>
    <col min="12033" max="12033" width="70.5703125" style="173" customWidth="1"/>
    <col min="12034" max="12034" width="13.42578125" style="173" customWidth="1"/>
    <col min="12035" max="12035" width="6.7109375" style="173" customWidth="1"/>
    <col min="12036" max="12036" width="10.7109375" style="173" customWidth="1"/>
    <col min="12037" max="12037" width="6.42578125" style="173" customWidth="1"/>
    <col min="12038" max="12039" width="12.7109375" style="173" customWidth="1"/>
    <col min="12040" max="12040" width="18.28515625" style="173" customWidth="1"/>
    <col min="12041" max="12041" width="16.140625" style="173" customWidth="1"/>
    <col min="12042" max="12042" width="30" style="173" customWidth="1"/>
    <col min="12043" max="12043" width="11.28515625" style="173" customWidth="1"/>
    <col min="12044" max="12047" width="9.140625" style="173"/>
    <col min="12048" max="12048" width="11" style="173" bestFit="1" customWidth="1"/>
    <col min="12049" max="12287" width="9.140625" style="173"/>
    <col min="12288" max="12288" width="5.28515625" style="173" customWidth="1"/>
    <col min="12289" max="12289" width="70.5703125" style="173" customWidth="1"/>
    <col min="12290" max="12290" width="13.42578125" style="173" customWidth="1"/>
    <col min="12291" max="12291" width="6.7109375" style="173" customWidth="1"/>
    <col min="12292" max="12292" width="10.7109375" style="173" customWidth="1"/>
    <col min="12293" max="12293" width="6.42578125" style="173" customWidth="1"/>
    <col min="12294" max="12295" width="12.7109375" style="173" customWidth="1"/>
    <col min="12296" max="12296" width="18.28515625" style="173" customWidth="1"/>
    <col min="12297" max="12297" width="16.140625" style="173" customWidth="1"/>
    <col min="12298" max="12298" width="30" style="173" customWidth="1"/>
    <col min="12299" max="12299" width="11.28515625" style="173" customWidth="1"/>
    <col min="12300" max="12303" width="9.140625" style="173"/>
    <col min="12304" max="12304" width="11" style="173" bestFit="1" customWidth="1"/>
    <col min="12305" max="12543" width="9.140625" style="173"/>
    <col min="12544" max="12544" width="5.28515625" style="173" customWidth="1"/>
    <col min="12545" max="12545" width="70.5703125" style="173" customWidth="1"/>
    <col min="12546" max="12546" width="13.42578125" style="173" customWidth="1"/>
    <col min="12547" max="12547" width="6.7109375" style="173" customWidth="1"/>
    <col min="12548" max="12548" width="10.7109375" style="173" customWidth="1"/>
    <col min="12549" max="12549" width="6.42578125" style="173" customWidth="1"/>
    <col min="12550" max="12551" width="12.7109375" style="173" customWidth="1"/>
    <col min="12552" max="12552" width="18.28515625" style="173" customWidth="1"/>
    <col min="12553" max="12553" width="16.140625" style="173" customWidth="1"/>
    <col min="12554" max="12554" width="30" style="173" customWidth="1"/>
    <col min="12555" max="12555" width="11.28515625" style="173" customWidth="1"/>
    <col min="12556" max="12559" width="9.140625" style="173"/>
    <col min="12560" max="12560" width="11" style="173" bestFit="1" customWidth="1"/>
    <col min="12561" max="12799" width="9.140625" style="173"/>
    <col min="12800" max="12800" width="5.28515625" style="173" customWidth="1"/>
    <col min="12801" max="12801" width="70.5703125" style="173" customWidth="1"/>
    <col min="12802" max="12802" width="13.42578125" style="173" customWidth="1"/>
    <col min="12803" max="12803" width="6.7109375" style="173" customWidth="1"/>
    <col min="12804" max="12804" width="10.7109375" style="173" customWidth="1"/>
    <col min="12805" max="12805" width="6.42578125" style="173" customWidth="1"/>
    <col min="12806" max="12807" width="12.7109375" style="173" customWidth="1"/>
    <col min="12808" max="12808" width="18.28515625" style="173" customWidth="1"/>
    <col min="12809" max="12809" width="16.140625" style="173" customWidth="1"/>
    <col min="12810" max="12810" width="30" style="173" customWidth="1"/>
    <col min="12811" max="12811" width="11.28515625" style="173" customWidth="1"/>
    <col min="12812" max="12815" width="9.140625" style="173"/>
    <col min="12816" max="12816" width="11" style="173" bestFit="1" customWidth="1"/>
    <col min="12817" max="13055" width="9.140625" style="173"/>
    <col min="13056" max="13056" width="5.28515625" style="173" customWidth="1"/>
    <col min="13057" max="13057" width="70.5703125" style="173" customWidth="1"/>
    <col min="13058" max="13058" width="13.42578125" style="173" customWidth="1"/>
    <col min="13059" max="13059" width="6.7109375" style="173" customWidth="1"/>
    <col min="13060" max="13060" width="10.7109375" style="173" customWidth="1"/>
    <col min="13061" max="13061" width="6.42578125" style="173" customWidth="1"/>
    <col min="13062" max="13063" width="12.7109375" style="173" customWidth="1"/>
    <col min="13064" max="13064" width="18.28515625" style="173" customWidth="1"/>
    <col min="13065" max="13065" width="16.140625" style="173" customWidth="1"/>
    <col min="13066" max="13066" width="30" style="173" customWidth="1"/>
    <col min="13067" max="13067" width="11.28515625" style="173" customWidth="1"/>
    <col min="13068" max="13071" width="9.140625" style="173"/>
    <col min="13072" max="13072" width="11" style="173" bestFit="1" customWidth="1"/>
    <col min="13073" max="13311" width="9.140625" style="173"/>
    <col min="13312" max="13312" width="5.28515625" style="173" customWidth="1"/>
    <col min="13313" max="13313" width="70.5703125" style="173" customWidth="1"/>
    <col min="13314" max="13314" width="13.42578125" style="173" customWidth="1"/>
    <col min="13315" max="13315" width="6.7109375" style="173" customWidth="1"/>
    <col min="13316" max="13316" width="10.7109375" style="173" customWidth="1"/>
    <col min="13317" max="13317" width="6.42578125" style="173" customWidth="1"/>
    <col min="13318" max="13319" width="12.7109375" style="173" customWidth="1"/>
    <col min="13320" max="13320" width="18.28515625" style="173" customWidth="1"/>
    <col min="13321" max="13321" width="16.140625" style="173" customWidth="1"/>
    <col min="13322" max="13322" width="30" style="173" customWidth="1"/>
    <col min="13323" max="13323" width="11.28515625" style="173" customWidth="1"/>
    <col min="13324" max="13327" width="9.140625" style="173"/>
    <col min="13328" max="13328" width="11" style="173" bestFit="1" customWidth="1"/>
    <col min="13329" max="13567" width="9.140625" style="173"/>
    <col min="13568" max="13568" width="5.28515625" style="173" customWidth="1"/>
    <col min="13569" max="13569" width="70.5703125" style="173" customWidth="1"/>
    <col min="13570" max="13570" width="13.42578125" style="173" customWidth="1"/>
    <col min="13571" max="13571" width="6.7109375" style="173" customWidth="1"/>
    <col min="13572" max="13572" width="10.7109375" style="173" customWidth="1"/>
    <col min="13573" max="13573" width="6.42578125" style="173" customWidth="1"/>
    <col min="13574" max="13575" width="12.7109375" style="173" customWidth="1"/>
    <col min="13576" max="13576" width="18.28515625" style="173" customWidth="1"/>
    <col min="13577" max="13577" width="16.140625" style="173" customWidth="1"/>
    <col min="13578" max="13578" width="30" style="173" customWidth="1"/>
    <col min="13579" max="13579" width="11.28515625" style="173" customWidth="1"/>
    <col min="13580" max="13583" width="9.140625" style="173"/>
    <col min="13584" max="13584" width="11" style="173" bestFit="1" customWidth="1"/>
    <col min="13585" max="13823" width="9.140625" style="173"/>
    <col min="13824" max="13824" width="5.28515625" style="173" customWidth="1"/>
    <col min="13825" max="13825" width="70.5703125" style="173" customWidth="1"/>
    <col min="13826" max="13826" width="13.42578125" style="173" customWidth="1"/>
    <col min="13827" max="13827" width="6.7109375" style="173" customWidth="1"/>
    <col min="13828" max="13828" width="10.7109375" style="173" customWidth="1"/>
    <col min="13829" max="13829" width="6.42578125" style="173" customWidth="1"/>
    <col min="13830" max="13831" width="12.7109375" style="173" customWidth="1"/>
    <col min="13832" max="13832" width="18.28515625" style="173" customWidth="1"/>
    <col min="13833" max="13833" width="16.140625" style="173" customWidth="1"/>
    <col min="13834" max="13834" width="30" style="173" customWidth="1"/>
    <col min="13835" max="13835" width="11.28515625" style="173" customWidth="1"/>
    <col min="13836" max="13839" width="9.140625" style="173"/>
    <col min="13840" max="13840" width="11" style="173" bestFit="1" customWidth="1"/>
    <col min="13841" max="14079" width="9.140625" style="173"/>
    <col min="14080" max="14080" width="5.28515625" style="173" customWidth="1"/>
    <col min="14081" max="14081" width="70.5703125" style="173" customWidth="1"/>
    <col min="14082" max="14082" width="13.42578125" style="173" customWidth="1"/>
    <col min="14083" max="14083" width="6.7109375" style="173" customWidth="1"/>
    <col min="14084" max="14084" width="10.7109375" style="173" customWidth="1"/>
    <col min="14085" max="14085" width="6.42578125" style="173" customWidth="1"/>
    <col min="14086" max="14087" width="12.7109375" style="173" customWidth="1"/>
    <col min="14088" max="14088" width="18.28515625" style="173" customWidth="1"/>
    <col min="14089" max="14089" width="16.140625" style="173" customWidth="1"/>
    <col min="14090" max="14090" width="30" style="173" customWidth="1"/>
    <col min="14091" max="14091" width="11.28515625" style="173" customWidth="1"/>
    <col min="14092" max="14095" width="9.140625" style="173"/>
    <col min="14096" max="14096" width="11" style="173" bestFit="1" customWidth="1"/>
    <col min="14097" max="14335" width="9.140625" style="173"/>
    <col min="14336" max="14336" width="5.28515625" style="173" customWidth="1"/>
    <col min="14337" max="14337" width="70.5703125" style="173" customWidth="1"/>
    <col min="14338" max="14338" width="13.42578125" style="173" customWidth="1"/>
    <col min="14339" max="14339" width="6.7109375" style="173" customWidth="1"/>
    <col min="14340" max="14340" width="10.7109375" style="173" customWidth="1"/>
    <col min="14341" max="14341" width="6.42578125" style="173" customWidth="1"/>
    <col min="14342" max="14343" width="12.7109375" style="173" customWidth="1"/>
    <col min="14344" max="14344" width="18.28515625" style="173" customWidth="1"/>
    <col min="14345" max="14345" width="16.140625" style="173" customWidth="1"/>
    <col min="14346" max="14346" width="30" style="173" customWidth="1"/>
    <col min="14347" max="14347" width="11.28515625" style="173" customWidth="1"/>
    <col min="14348" max="14351" width="9.140625" style="173"/>
    <col min="14352" max="14352" width="11" style="173" bestFit="1" customWidth="1"/>
    <col min="14353" max="14591" width="9.140625" style="173"/>
    <col min="14592" max="14592" width="5.28515625" style="173" customWidth="1"/>
    <col min="14593" max="14593" width="70.5703125" style="173" customWidth="1"/>
    <col min="14594" max="14594" width="13.42578125" style="173" customWidth="1"/>
    <col min="14595" max="14595" width="6.7109375" style="173" customWidth="1"/>
    <col min="14596" max="14596" width="10.7109375" style="173" customWidth="1"/>
    <col min="14597" max="14597" width="6.42578125" style="173" customWidth="1"/>
    <col min="14598" max="14599" width="12.7109375" style="173" customWidth="1"/>
    <col min="14600" max="14600" width="18.28515625" style="173" customWidth="1"/>
    <col min="14601" max="14601" width="16.140625" style="173" customWidth="1"/>
    <col min="14602" max="14602" width="30" style="173" customWidth="1"/>
    <col min="14603" max="14603" width="11.28515625" style="173" customWidth="1"/>
    <col min="14604" max="14607" width="9.140625" style="173"/>
    <col min="14608" max="14608" width="11" style="173" bestFit="1" customWidth="1"/>
    <col min="14609" max="14847" width="9.140625" style="173"/>
    <col min="14848" max="14848" width="5.28515625" style="173" customWidth="1"/>
    <col min="14849" max="14849" width="70.5703125" style="173" customWidth="1"/>
    <col min="14850" max="14850" width="13.42578125" style="173" customWidth="1"/>
    <col min="14851" max="14851" width="6.7109375" style="173" customWidth="1"/>
    <col min="14852" max="14852" width="10.7109375" style="173" customWidth="1"/>
    <col min="14853" max="14853" width="6.42578125" style="173" customWidth="1"/>
    <col min="14854" max="14855" width="12.7109375" style="173" customWidth="1"/>
    <col min="14856" max="14856" width="18.28515625" style="173" customWidth="1"/>
    <col min="14857" max="14857" width="16.140625" style="173" customWidth="1"/>
    <col min="14858" max="14858" width="30" style="173" customWidth="1"/>
    <col min="14859" max="14859" width="11.28515625" style="173" customWidth="1"/>
    <col min="14860" max="14863" width="9.140625" style="173"/>
    <col min="14864" max="14864" width="11" style="173" bestFit="1" customWidth="1"/>
    <col min="14865" max="15103" width="9.140625" style="173"/>
    <col min="15104" max="15104" width="5.28515625" style="173" customWidth="1"/>
    <col min="15105" max="15105" width="70.5703125" style="173" customWidth="1"/>
    <col min="15106" max="15106" width="13.42578125" style="173" customWidth="1"/>
    <col min="15107" max="15107" width="6.7109375" style="173" customWidth="1"/>
    <col min="15108" max="15108" width="10.7109375" style="173" customWidth="1"/>
    <col min="15109" max="15109" width="6.42578125" style="173" customWidth="1"/>
    <col min="15110" max="15111" width="12.7109375" style="173" customWidth="1"/>
    <col min="15112" max="15112" width="18.28515625" style="173" customWidth="1"/>
    <col min="15113" max="15113" width="16.140625" style="173" customWidth="1"/>
    <col min="15114" max="15114" width="30" style="173" customWidth="1"/>
    <col min="15115" max="15115" width="11.28515625" style="173" customWidth="1"/>
    <col min="15116" max="15119" width="9.140625" style="173"/>
    <col min="15120" max="15120" width="11" style="173" bestFit="1" customWidth="1"/>
    <col min="15121" max="15359" width="9.140625" style="173"/>
    <col min="15360" max="15360" width="5.28515625" style="173" customWidth="1"/>
    <col min="15361" max="15361" width="70.5703125" style="173" customWidth="1"/>
    <col min="15362" max="15362" width="13.42578125" style="173" customWidth="1"/>
    <col min="15363" max="15363" width="6.7109375" style="173" customWidth="1"/>
    <col min="15364" max="15364" width="10.7109375" style="173" customWidth="1"/>
    <col min="15365" max="15365" width="6.42578125" style="173" customWidth="1"/>
    <col min="15366" max="15367" width="12.7109375" style="173" customWidth="1"/>
    <col min="15368" max="15368" width="18.28515625" style="173" customWidth="1"/>
    <col min="15369" max="15369" width="16.140625" style="173" customWidth="1"/>
    <col min="15370" max="15370" width="30" style="173" customWidth="1"/>
    <col min="15371" max="15371" width="11.28515625" style="173" customWidth="1"/>
    <col min="15372" max="15375" width="9.140625" style="173"/>
    <col min="15376" max="15376" width="11" style="173" bestFit="1" customWidth="1"/>
    <col min="15377" max="15615" width="9.140625" style="173"/>
    <col min="15616" max="15616" width="5.28515625" style="173" customWidth="1"/>
    <col min="15617" max="15617" width="70.5703125" style="173" customWidth="1"/>
    <col min="15618" max="15618" width="13.42578125" style="173" customWidth="1"/>
    <col min="15619" max="15619" width="6.7109375" style="173" customWidth="1"/>
    <col min="15620" max="15620" width="10.7109375" style="173" customWidth="1"/>
    <col min="15621" max="15621" width="6.42578125" style="173" customWidth="1"/>
    <col min="15622" max="15623" width="12.7109375" style="173" customWidth="1"/>
    <col min="15624" max="15624" width="18.28515625" style="173" customWidth="1"/>
    <col min="15625" max="15625" width="16.140625" style="173" customWidth="1"/>
    <col min="15626" max="15626" width="30" style="173" customWidth="1"/>
    <col min="15627" max="15627" width="11.28515625" style="173" customWidth="1"/>
    <col min="15628" max="15631" width="9.140625" style="173"/>
    <col min="15632" max="15632" width="11" style="173" bestFit="1" customWidth="1"/>
    <col min="15633" max="15871" width="9.140625" style="173"/>
    <col min="15872" max="15872" width="5.28515625" style="173" customWidth="1"/>
    <col min="15873" max="15873" width="70.5703125" style="173" customWidth="1"/>
    <col min="15874" max="15874" width="13.42578125" style="173" customWidth="1"/>
    <col min="15875" max="15875" width="6.7109375" style="173" customWidth="1"/>
    <col min="15876" max="15876" width="10.7109375" style="173" customWidth="1"/>
    <col min="15877" max="15877" width="6.42578125" style="173" customWidth="1"/>
    <col min="15878" max="15879" width="12.7109375" style="173" customWidth="1"/>
    <col min="15880" max="15880" width="18.28515625" style="173" customWidth="1"/>
    <col min="15881" max="15881" width="16.140625" style="173" customWidth="1"/>
    <col min="15882" max="15882" width="30" style="173" customWidth="1"/>
    <col min="15883" max="15883" width="11.28515625" style="173" customWidth="1"/>
    <col min="15884" max="15887" width="9.140625" style="173"/>
    <col min="15888" max="15888" width="11" style="173" bestFit="1" customWidth="1"/>
    <col min="15889" max="16127" width="9.140625" style="173"/>
    <col min="16128" max="16128" width="5.28515625" style="173" customWidth="1"/>
    <col min="16129" max="16129" width="70.5703125" style="173" customWidth="1"/>
    <col min="16130" max="16130" width="13.42578125" style="173" customWidth="1"/>
    <col min="16131" max="16131" width="6.7109375" style="173" customWidth="1"/>
    <col min="16132" max="16132" width="10.7109375" style="173" customWidth="1"/>
    <col min="16133" max="16133" width="6.42578125" style="173" customWidth="1"/>
    <col min="16134" max="16135" width="12.7109375" style="173" customWidth="1"/>
    <col min="16136" max="16136" width="18.28515625" style="173" customWidth="1"/>
    <col min="16137" max="16137" width="16.140625" style="173" customWidth="1"/>
    <col min="16138" max="16138" width="30" style="173" customWidth="1"/>
    <col min="16139" max="16139" width="11.28515625" style="173" customWidth="1"/>
    <col min="16140" max="16143" width="9.140625" style="173"/>
    <col min="16144" max="16144" width="11" style="173" bestFit="1" customWidth="1"/>
    <col min="16145" max="16384" width="9.140625" style="173"/>
  </cols>
  <sheetData>
    <row r="1" spans="1:11" ht="18">
      <c r="A1" s="176"/>
      <c r="B1" s="1091" t="s">
        <v>310</v>
      </c>
      <c r="C1" s="1091"/>
      <c r="D1" s="1091"/>
      <c r="E1" s="1091"/>
      <c r="F1" s="195"/>
      <c r="G1" s="196"/>
      <c r="H1" s="196"/>
      <c r="I1" s="196"/>
    </row>
    <row r="2" spans="1:11" ht="11.25" customHeight="1">
      <c r="A2" s="197"/>
      <c r="B2" s="197"/>
      <c r="C2" s="197"/>
      <c r="D2" s="197"/>
      <c r="E2" s="197"/>
      <c r="F2" s="197"/>
      <c r="G2" s="197"/>
      <c r="H2" s="197"/>
    </row>
    <row r="3" spans="1:11" ht="47.25" customHeight="1">
      <c r="A3" s="198"/>
      <c r="B3" s="1074" t="s">
        <v>1952</v>
      </c>
      <c r="C3" s="1074"/>
      <c r="D3" s="1074"/>
      <c r="E3" s="1074"/>
      <c r="F3" s="1074"/>
      <c r="G3" s="1074"/>
      <c r="H3" s="198"/>
      <c r="I3" s="200"/>
    </row>
    <row r="4" spans="1:11" ht="10.5" customHeight="1">
      <c r="A4" s="177"/>
      <c r="B4" s="177"/>
      <c r="C4" s="177"/>
      <c r="D4" s="177"/>
      <c r="E4" s="177"/>
      <c r="F4" s="177"/>
      <c r="G4" s="177"/>
      <c r="H4" s="177"/>
      <c r="I4" s="201"/>
      <c r="J4" s="33"/>
      <c r="K4" s="33"/>
    </row>
    <row r="5" spans="1:11" ht="17.25" customHeight="1">
      <c r="A5" s="202"/>
      <c r="B5" s="202"/>
      <c r="C5" s="202"/>
      <c r="D5" s="202"/>
      <c r="F5" s="202"/>
      <c r="G5" s="203" t="s">
        <v>1874</v>
      </c>
      <c r="H5" s="204"/>
      <c r="I5" s="205"/>
    </row>
    <row r="6" spans="1:11" ht="9.75" customHeight="1">
      <c r="A6" s="202"/>
      <c r="B6" s="202"/>
      <c r="C6" s="202"/>
      <c r="D6" s="202"/>
      <c r="E6" s="202"/>
      <c r="F6" s="202"/>
      <c r="G6" s="206"/>
      <c r="H6" s="206"/>
      <c r="I6" s="205"/>
    </row>
    <row r="7" spans="1:11" ht="45.75" customHeight="1">
      <c r="A7" s="1076" t="s">
        <v>79</v>
      </c>
      <c r="B7" s="1092" t="s">
        <v>4</v>
      </c>
      <c r="C7" s="1094" t="s">
        <v>5</v>
      </c>
      <c r="D7" s="1092" t="s">
        <v>6</v>
      </c>
      <c r="E7" s="1092" t="s">
        <v>11</v>
      </c>
      <c r="F7" s="1092" t="s">
        <v>236</v>
      </c>
      <c r="G7" s="473" t="s">
        <v>272</v>
      </c>
      <c r="H7" s="473" t="s">
        <v>311</v>
      </c>
    </row>
    <row r="8" spans="1:11" ht="16.5" customHeight="1">
      <c r="A8" s="1077"/>
      <c r="B8" s="1093"/>
      <c r="C8" s="1095"/>
      <c r="D8" s="1093"/>
      <c r="E8" s="1093"/>
      <c r="F8" s="1093"/>
      <c r="G8" s="207" t="s">
        <v>239</v>
      </c>
      <c r="H8" s="207" t="s">
        <v>239</v>
      </c>
    </row>
    <row r="9" spans="1:11" ht="15">
      <c r="A9" s="208">
        <v>1</v>
      </c>
      <c r="B9" s="208">
        <v>2</v>
      </c>
      <c r="C9" s="208">
        <v>3</v>
      </c>
      <c r="D9" s="208">
        <v>4</v>
      </c>
      <c r="E9" s="208">
        <v>5</v>
      </c>
      <c r="F9" s="208">
        <v>6</v>
      </c>
      <c r="G9" s="208">
        <v>7</v>
      </c>
      <c r="H9" s="208">
        <v>8</v>
      </c>
    </row>
    <row r="10" spans="1:11" ht="15" customHeight="1">
      <c r="A10" s="180">
        <v>1</v>
      </c>
      <c r="B10" s="210" t="s">
        <v>1928</v>
      </c>
      <c r="C10" s="211">
        <v>7130641035</v>
      </c>
      <c r="D10" s="180" t="s">
        <v>30</v>
      </c>
      <c r="E10" s="118">
        <f>VLOOKUP(C10,'SOR RATE 2025-26'!A:D,4,0)</f>
        <v>1541.79</v>
      </c>
      <c r="F10" s="180">
        <v>120</v>
      </c>
      <c r="G10" s="118">
        <f>E10*F10</f>
        <v>185014.8</v>
      </c>
      <c r="H10" s="118">
        <f>E10*F10</f>
        <v>185014.8</v>
      </c>
      <c r="I10" s="92"/>
    </row>
    <row r="11" spans="1:11" ht="15" customHeight="1">
      <c r="A11" s="209">
        <v>2</v>
      </c>
      <c r="B11" s="212" t="s">
        <v>312</v>
      </c>
      <c r="C11" s="211">
        <v>7130310075</v>
      </c>
      <c r="D11" s="180" t="s">
        <v>30</v>
      </c>
      <c r="E11" s="118">
        <f>VLOOKUP(C11,'SOR RATE 2025-26'!A:D,4,0)/1000</f>
        <v>2696.5858199999998</v>
      </c>
      <c r="F11" s="180">
        <v>180</v>
      </c>
      <c r="G11" s="118">
        <f>E11*F11</f>
        <v>485385.44759999996</v>
      </c>
      <c r="H11" s="118"/>
      <c r="I11" s="176"/>
    </row>
    <row r="12" spans="1:11" ht="15" customHeight="1">
      <c r="A12" s="209">
        <v>3</v>
      </c>
      <c r="B12" s="212" t="s">
        <v>240</v>
      </c>
      <c r="C12" s="211">
        <v>7130310020</v>
      </c>
      <c r="D12" s="180" t="s">
        <v>30</v>
      </c>
      <c r="E12" s="118">
        <f>VLOOKUP(C12,'SOR RATE 2025-26'!A:D,4,0)/1000</f>
        <v>2946.8665599999999</v>
      </c>
      <c r="F12" s="180">
        <v>190</v>
      </c>
      <c r="G12" s="118"/>
      <c r="H12" s="118">
        <f>E12*F12</f>
        <v>559904.64639999997</v>
      </c>
      <c r="I12" s="214"/>
    </row>
    <row r="13" spans="1:11" ht="15.75" customHeight="1">
      <c r="A13" s="180">
        <v>4</v>
      </c>
      <c r="B13" s="210" t="s">
        <v>313</v>
      </c>
      <c r="C13" s="215">
        <v>7130352037</v>
      </c>
      <c r="D13" s="180" t="s">
        <v>53</v>
      </c>
      <c r="E13" s="118">
        <f>VLOOKUP(C13,'SOR RATE 2025-26'!A:D,4,0)</f>
        <v>30528.26</v>
      </c>
      <c r="F13" s="180">
        <v>4</v>
      </c>
      <c r="G13" s="118">
        <f>E13*F13</f>
        <v>122113.04</v>
      </c>
      <c r="H13" s="118"/>
      <c r="I13" s="176"/>
    </row>
    <row r="14" spans="1:11" ht="15.75" customHeight="1">
      <c r="A14" s="180">
        <v>5</v>
      </c>
      <c r="B14" s="210" t="s">
        <v>241</v>
      </c>
      <c r="C14" s="215">
        <v>7130352010</v>
      </c>
      <c r="D14" s="180" t="s">
        <v>53</v>
      </c>
      <c r="E14" s="118">
        <f>VLOOKUP(C14,'SOR RATE 2025-26'!A:D,4,0)</f>
        <v>45282.62</v>
      </c>
      <c r="F14" s="180">
        <v>4</v>
      </c>
      <c r="G14" s="118"/>
      <c r="H14" s="118">
        <f t="shared" ref="H14:H25" si="0">E14*F14</f>
        <v>181130.48</v>
      </c>
      <c r="I14" s="214"/>
    </row>
    <row r="15" spans="1:11" ht="16.5" customHeight="1">
      <c r="A15" s="180">
        <v>6</v>
      </c>
      <c r="B15" s="210" t="s">
        <v>242</v>
      </c>
      <c r="C15" s="215">
        <v>7130640027</v>
      </c>
      <c r="D15" s="180" t="s">
        <v>243</v>
      </c>
      <c r="E15" s="118">
        <f>VLOOKUP(C15,'SOR RATE 2025-26'!A:D,4,0)</f>
        <v>1146.99</v>
      </c>
      <c r="F15" s="180">
        <v>24</v>
      </c>
      <c r="G15" s="118">
        <f>E15*F15</f>
        <v>27527.760000000002</v>
      </c>
      <c r="H15" s="118">
        <f t="shared" si="0"/>
        <v>27527.760000000002</v>
      </c>
      <c r="I15" s="183"/>
    </row>
    <row r="16" spans="1:11" ht="16.5" customHeight="1">
      <c r="A16" s="963">
        <v>7</v>
      </c>
      <c r="B16" s="210" t="s">
        <v>702</v>
      </c>
      <c r="C16" s="962">
        <v>7130810361</v>
      </c>
      <c r="D16" s="963" t="s">
        <v>24</v>
      </c>
      <c r="E16" s="118">
        <f>VLOOKUP(C16,'SOR RATE 2025-26'!A:D,4,0)</f>
        <v>355.96</v>
      </c>
      <c r="F16" s="963">
        <v>5</v>
      </c>
      <c r="G16" s="118">
        <f>E16*F16</f>
        <v>1779.8</v>
      </c>
      <c r="H16" s="118">
        <f>E16*F16</f>
        <v>1779.8</v>
      </c>
      <c r="I16" s="183"/>
    </row>
    <row r="17" spans="1:10" ht="16.5" customHeight="1">
      <c r="A17" s="963">
        <v>8</v>
      </c>
      <c r="B17" s="210" t="s">
        <v>1934</v>
      </c>
      <c r="C17" s="962">
        <v>7130600230</v>
      </c>
      <c r="D17" s="963" t="s">
        <v>566</v>
      </c>
      <c r="E17" s="118">
        <f>VLOOKUP(C17,'SOR RATE 2025-26'!A:D,4,0)/1000</f>
        <v>49.126339999999999</v>
      </c>
      <c r="F17" s="963">
        <v>30</v>
      </c>
      <c r="G17" s="118">
        <f>E17*F17</f>
        <v>1473.7901999999999</v>
      </c>
      <c r="H17" s="118">
        <f>E17*F17</f>
        <v>1473.7901999999999</v>
      </c>
      <c r="I17" s="183"/>
    </row>
    <row r="18" spans="1:10" ht="48.75" customHeight="1">
      <c r="A18" s="180">
        <v>9</v>
      </c>
      <c r="B18" s="217" t="s">
        <v>1933</v>
      </c>
      <c r="C18" s="180"/>
      <c r="D18" s="180" t="s">
        <v>90</v>
      </c>
      <c r="E18" s="118">
        <v>1500</v>
      </c>
      <c r="F18" s="180">
        <v>4</v>
      </c>
      <c r="G18" s="118">
        <f t="shared" ref="G18:G25" si="1">E18*F18</f>
        <v>6000</v>
      </c>
      <c r="H18" s="118">
        <f t="shared" si="0"/>
        <v>6000</v>
      </c>
      <c r="I18" s="218"/>
      <c r="J18" s="219"/>
    </row>
    <row r="19" spans="1:10" ht="15.75" customHeight="1">
      <c r="A19" s="209">
        <v>10</v>
      </c>
      <c r="B19" s="217" t="s">
        <v>244</v>
      </c>
      <c r="C19" s="180">
        <v>7130600173</v>
      </c>
      <c r="D19" s="180" t="s">
        <v>245</v>
      </c>
      <c r="E19" s="118">
        <f>VLOOKUP(C19,'SOR RATE 2025-26'!A:D,4,0)/1000</f>
        <v>52.251059999999995</v>
      </c>
      <c r="F19" s="180">
        <v>100</v>
      </c>
      <c r="G19" s="118">
        <f>E19*F19</f>
        <v>5225.1059999999998</v>
      </c>
      <c r="H19" s="118">
        <f t="shared" si="0"/>
        <v>5225.1059999999998</v>
      </c>
      <c r="I19" s="218"/>
      <c r="J19" s="218"/>
    </row>
    <row r="20" spans="1:10" ht="44.25" customHeight="1">
      <c r="A20" s="209">
        <v>11</v>
      </c>
      <c r="B20" s="210" t="s">
        <v>246</v>
      </c>
      <c r="C20" s="215"/>
      <c r="D20" s="180" t="s">
        <v>15</v>
      </c>
      <c r="E20" s="118">
        <v>556</v>
      </c>
      <c r="F20" s="180">
        <v>4</v>
      </c>
      <c r="G20" s="118">
        <f t="shared" si="1"/>
        <v>2224</v>
      </c>
      <c r="H20" s="118">
        <f t="shared" si="0"/>
        <v>2224</v>
      </c>
      <c r="I20" s="330"/>
      <c r="J20" s="218"/>
    </row>
    <row r="21" spans="1:10" ht="15" customHeight="1">
      <c r="A21" s="209">
        <v>12</v>
      </c>
      <c r="B21" s="222" t="s">
        <v>247</v>
      </c>
      <c r="C21" s="180">
        <v>7130201343</v>
      </c>
      <c r="D21" s="180" t="s">
        <v>15</v>
      </c>
      <c r="E21" s="118">
        <f>VLOOKUP(C21,'SOR RATE 2025-26'!A:D,4,0)</f>
        <v>34.5</v>
      </c>
      <c r="F21" s="180">
        <f>4*20</f>
        <v>80</v>
      </c>
      <c r="G21" s="118">
        <f t="shared" si="1"/>
        <v>2760</v>
      </c>
      <c r="H21" s="118">
        <f t="shared" si="0"/>
        <v>2760</v>
      </c>
      <c r="I21" s="218"/>
      <c r="J21" s="218"/>
    </row>
    <row r="22" spans="1:10" ht="15.75" customHeight="1">
      <c r="A22" s="180">
        <v>13</v>
      </c>
      <c r="B22" s="222" t="s">
        <v>248</v>
      </c>
      <c r="C22" s="180">
        <v>7132498006</v>
      </c>
      <c r="D22" s="180" t="s">
        <v>66</v>
      </c>
      <c r="E22" s="118">
        <f>VLOOKUP(C22,'SOR RATE 2025-26'!A:D,4,0)</f>
        <v>682.5</v>
      </c>
      <c r="F22" s="180">
        <f>0.06*20</f>
        <v>1.2</v>
      </c>
      <c r="G22" s="118">
        <f t="shared" si="1"/>
        <v>819</v>
      </c>
      <c r="H22" s="118">
        <f t="shared" si="0"/>
        <v>819</v>
      </c>
      <c r="I22" s="218"/>
      <c r="J22" s="218"/>
    </row>
    <row r="23" spans="1:10" ht="15.75" customHeight="1">
      <c r="A23" s="180">
        <v>14</v>
      </c>
      <c r="B23" s="222" t="s">
        <v>249</v>
      </c>
      <c r="C23" s="223">
        <v>7130840021</v>
      </c>
      <c r="D23" s="224" t="s">
        <v>94</v>
      </c>
      <c r="E23" s="118">
        <f>VLOOKUP(C23,'SOR RATE 2025-26'!A:D,4,0)</f>
        <v>4094.6</v>
      </c>
      <c r="F23" s="180">
        <v>6</v>
      </c>
      <c r="G23" s="118">
        <f t="shared" si="1"/>
        <v>24567.599999999999</v>
      </c>
      <c r="H23" s="118">
        <f t="shared" si="0"/>
        <v>24567.599999999999</v>
      </c>
      <c r="I23" s="218"/>
      <c r="J23" s="218"/>
    </row>
    <row r="24" spans="1:10" ht="17.25" customHeight="1">
      <c r="A24" s="180">
        <v>15</v>
      </c>
      <c r="B24" s="222" t="s">
        <v>250</v>
      </c>
      <c r="C24" s="223">
        <v>7130830060</v>
      </c>
      <c r="D24" s="224" t="s">
        <v>30</v>
      </c>
      <c r="E24" s="118">
        <f>VLOOKUP(C24,'SOR RATE 2025-26'!A:D,4,0)/1000</f>
        <v>80.886420000000001</v>
      </c>
      <c r="F24" s="180">
        <v>18</v>
      </c>
      <c r="G24" s="118">
        <f t="shared" si="1"/>
        <v>1455.9555600000001</v>
      </c>
      <c r="H24" s="118">
        <f t="shared" si="0"/>
        <v>1455.9555600000001</v>
      </c>
      <c r="I24" s="218"/>
      <c r="J24" s="218"/>
    </row>
    <row r="25" spans="1:10" ht="20.25" customHeight="1">
      <c r="A25" s="180">
        <v>16</v>
      </c>
      <c r="B25" s="222" t="s">
        <v>251</v>
      </c>
      <c r="C25" s="223">
        <v>7130830585</v>
      </c>
      <c r="D25" s="224" t="s">
        <v>90</v>
      </c>
      <c r="E25" s="118">
        <f>VLOOKUP(C25,'SOR RATE 2025-26'!A:D,4,0)</f>
        <v>360.25</v>
      </c>
      <c r="F25" s="180">
        <v>6</v>
      </c>
      <c r="G25" s="118">
        <f t="shared" si="1"/>
        <v>2161.5</v>
      </c>
      <c r="H25" s="118">
        <f t="shared" si="0"/>
        <v>2161.5</v>
      </c>
      <c r="I25" s="218"/>
      <c r="J25" s="218"/>
    </row>
    <row r="26" spans="1:10" ht="16.5" customHeight="1">
      <c r="A26" s="180">
        <v>17</v>
      </c>
      <c r="B26" s="210" t="s">
        <v>252</v>
      </c>
      <c r="C26" s="180">
        <v>7130830586</v>
      </c>
      <c r="D26" s="224" t="s">
        <v>90</v>
      </c>
      <c r="E26" s="118">
        <f>VLOOKUP(C26,'SOR RATE 2025-26'!A:D,4,0)</f>
        <v>287.88</v>
      </c>
      <c r="F26" s="180">
        <v>6</v>
      </c>
      <c r="G26" s="118">
        <f>F26*E26</f>
        <v>1727.28</v>
      </c>
      <c r="H26" s="118">
        <f>F26*E26</f>
        <v>1727.28</v>
      </c>
      <c r="I26" s="218"/>
      <c r="J26" s="218"/>
    </row>
    <row r="27" spans="1:10" ht="16.5" customHeight="1">
      <c r="A27" s="180">
        <v>18</v>
      </c>
      <c r="B27" s="210" t="s">
        <v>253</v>
      </c>
      <c r="C27" s="179">
        <v>7130830603</v>
      </c>
      <c r="D27" s="224" t="s">
        <v>90</v>
      </c>
      <c r="E27" s="118">
        <f>VLOOKUP(C27,'SOR RATE 2025-26'!A:D,4,0)</f>
        <v>413.24</v>
      </c>
      <c r="F27" s="180">
        <v>4</v>
      </c>
      <c r="G27" s="118">
        <f>F27*E27</f>
        <v>1652.96</v>
      </c>
      <c r="H27" s="118">
        <f>F27*E27</f>
        <v>1652.96</v>
      </c>
      <c r="I27" s="218"/>
      <c r="J27" s="218"/>
    </row>
    <row r="28" spans="1:10" ht="16.5" customHeight="1">
      <c r="A28" s="180">
        <v>19</v>
      </c>
      <c r="B28" s="210" t="s">
        <v>254</v>
      </c>
      <c r="C28" s="179">
        <v>7132498054</v>
      </c>
      <c r="D28" s="224" t="s">
        <v>90</v>
      </c>
      <c r="E28" s="118">
        <f>VLOOKUP(C28,'SOR RATE 2025-26'!A:D,4,0)</f>
        <v>6.3</v>
      </c>
      <c r="F28" s="180">
        <v>128</v>
      </c>
      <c r="G28" s="118">
        <f>F28*E28</f>
        <v>806.4</v>
      </c>
      <c r="H28" s="118">
        <f>F28*E28</f>
        <v>806.4</v>
      </c>
      <c r="I28" s="218"/>
      <c r="J28" s="218"/>
    </row>
    <row r="29" spans="1:10" ht="15.75" customHeight="1">
      <c r="A29" s="180">
        <v>20</v>
      </c>
      <c r="B29" s="210" t="s">
        <v>255</v>
      </c>
      <c r="C29" s="180">
        <v>7130200401</v>
      </c>
      <c r="D29" s="180" t="s">
        <v>256</v>
      </c>
      <c r="E29" s="118">
        <f>VLOOKUP(C29,'SOR RATE 2025-26'!A:D,4,0)</f>
        <v>320</v>
      </c>
      <c r="F29" s="180">
        <v>2</v>
      </c>
      <c r="G29" s="118">
        <f>F29*E29</f>
        <v>640</v>
      </c>
      <c r="H29" s="118">
        <f>F29*E29</f>
        <v>640</v>
      </c>
      <c r="I29" s="218"/>
      <c r="J29" s="218"/>
    </row>
    <row r="30" spans="1:10" ht="33.75" customHeight="1">
      <c r="A30" s="209">
        <v>21</v>
      </c>
      <c r="B30" s="217" t="s">
        <v>1756</v>
      </c>
      <c r="C30" s="180">
        <v>7130642039</v>
      </c>
      <c r="D30" s="180" t="s">
        <v>15</v>
      </c>
      <c r="E30" s="118">
        <f>VLOOKUP(C30,'SOR RATE 2025-26'!A:D,4,0)</f>
        <v>902.45</v>
      </c>
      <c r="F30" s="180">
        <f>4+6</f>
        <v>10</v>
      </c>
      <c r="G30" s="118">
        <f>E30*F30</f>
        <v>9024.5</v>
      </c>
      <c r="H30" s="118">
        <f>E30*F30</f>
        <v>9024.5</v>
      </c>
      <c r="I30" s="219"/>
      <c r="J30" s="218"/>
    </row>
    <row r="31" spans="1:10" ht="45.75" customHeight="1">
      <c r="A31" s="209">
        <v>22</v>
      </c>
      <c r="B31" s="217" t="s">
        <v>314</v>
      </c>
      <c r="C31" s="227"/>
      <c r="D31" s="209" t="s">
        <v>258</v>
      </c>
      <c r="E31" s="228" t="s">
        <v>258</v>
      </c>
      <c r="F31" s="209" t="s">
        <v>258</v>
      </c>
      <c r="G31" s="228">
        <v>25000</v>
      </c>
      <c r="H31" s="228">
        <v>25000</v>
      </c>
      <c r="I31" s="218"/>
      <c r="J31" s="218"/>
    </row>
    <row r="32" spans="1:10" ht="16.5" customHeight="1">
      <c r="A32" s="473">
        <v>23</v>
      </c>
      <c r="B32" s="231" t="s">
        <v>61</v>
      </c>
      <c r="C32" s="232"/>
      <c r="D32" s="233"/>
      <c r="E32" s="230"/>
      <c r="F32" s="230"/>
      <c r="G32" s="234">
        <f>SUM(G10:G31)</f>
        <v>907358.93936000008</v>
      </c>
      <c r="H32" s="234">
        <f>SUM(H10:H31)</f>
        <v>1040895.5781600002</v>
      </c>
      <c r="I32" s="18"/>
      <c r="J32" s="235"/>
    </row>
    <row r="33" spans="1:12" ht="16.5" customHeight="1">
      <c r="A33" s="473">
        <v>24</v>
      </c>
      <c r="B33" s="231" t="s">
        <v>62</v>
      </c>
      <c r="C33" s="232"/>
      <c r="D33" s="236"/>
      <c r="E33" s="230"/>
      <c r="F33" s="237"/>
      <c r="G33" s="234">
        <f>G32/1.18</f>
        <v>768948.25369491533</v>
      </c>
      <c r="H33" s="234">
        <f>H32/1.18</f>
        <v>882114.8967457629</v>
      </c>
      <c r="I33" s="18"/>
      <c r="J33" s="235"/>
    </row>
    <row r="34" spans="1:12" ht="17.25" customHeight="1">
      <c r="A34" s="180">
        <v>25</v>
      </c>
      <c r="B34" s="238" t="s">
        <v>1770</v>
      </c>
      <c r="C34" s="239"/>
      <c r="D34" s="240"/>
      <c r="E34" s="224">
        <v>7.4999999999999997E-2</v>
      </c>
      <c r="F34" s="241"/>
      <c r="G34" s="242">
        <f>G33*E34</f>
        <v>57671.11902711865</v>
      </c>
      <c r="H34" s="242">
        <f>H33*E34</f>
        <v>66158.617255932215</v>
      </c>
      <c r="I34" s="92"/>
      <c r="J34" s="18"/>
    </row>
    <row r="35" spans="1:12" ht="18.75" customHeight="1">
      <c r="A35" s="180">
        <v>26</v>
      </c>
      <c r="B35" s="210" t="s">
        <v>259</v>
      </c>
      <c r="C35" s="243"/>
      <c r="D35" s="180" t="s">
        <v>15</v>
      </c>
      <c r="E35" s="244">
        <f>3266.55*1.029</f>
        <v>3361.2799500000001</v>
      </c>
      <c r="F35" s="224">
        <v>10</v>
      </c>
      <c r="G35" s="118">
        <f>E35*F35</f>
        <v>33612.799500000001</v>
      </c>
      <c r="H35" s="118">
        <f>E35*F35</f>
        <v>33612.799500000001</v>
      </c>
      <c r="I35" s="29"/>
      <c r="J35" s="29"/>
      <c r="K35" s="176"/>
    </row>
    <row r="36" spans="1:12" ht="28.5" customHeight="1">
      <c r="A36" s="180">
        <v>27</v>
      </c>
      <c r="B36" s="210" t="s">
        <v>315</v>
      </c>
      <c r="C36" s="210"/>
      <c r="D36" s="224" t="s">
        <v>30</v>
      </c>
      <c r="E36" s="118"/>
      <c r="F36" s="248"/>
      <c r="G36" s="247">
        <v>267308.13</v>
      </c>
      <c r="H36" s="242">
        <v>291131.43</v>
      </c>
      <c r="I36" s="229"/>
      <c r="J36" s="250"/>
    </row>
    <row r="37" spans="1:12" ht="18" customHeight="1">
      <c r="A37" s="180">
        <v>28</v>
      </c>
      <c r="B37" s="459" t="s">
        <v>1759</v>
      </c>
      <c r="C37" s="245"/>
      <c r="D37" s="245"/>
      <c r="E37" s="180"/>
      <c r="F37" s="246"/>
      <c r="G37" s="242"/>
      <c r="H37" s="242"/>
      <c r="I37" s="92"/>
      <c r="J37" s="176"/>
    </row>
    <row r="38" spans="1:12" s="3" customFormat="1" ht="19.5" customHeight="1">
      <c r="A38" s="283" t="s">
        <v>67</v>
      </c>
      <c r="B38" s="282" t="s">
        <v>1644</v>
      </c>
      <c r="C38" s="456"/>
      <c r="D38" s="457"/>
      <c r="E38" s="286"/>
      <c r="F38" s="286">
        <v>0.02</v>
      </c>
      <c r="G38" s="458">
        <f>G33*F38</f>
        <v>15378.965073898307</v>
      </c>
      <c r="H38" s="458">
        <f>H33*F38</f>
        <v>17642.297934915259</v>
      </c>
      <c r="I38" s="92"/>
    </row>
    <row r="39" spans="1:12" ht="32.25" customHeight="1">
      <c r="A39" s="180">
        <v>29</v>
      </c>
      <c r="B39" s="282" t="s">
        <v>1949</v>
      </c>
      <c r="C39" s="245"/>
      <c r="D39" s="245"/>
      <c r="E39" s="246"/>
      <c r="F39" s="246"/>
      <c r="G39" s="242">
        <f>(G33+G34+G35+G36+G38)*0.125</f>
        <v>142864.90841199152</v>
      </c>
      <c r="H39" s="242">
        <f>(H33+H34+H35+H36+H38)*0.125</f>
        <v>161332.50517957628</v>
      </c>
      <c r="I39" s="92"/>
      <c r="J39" s="176"/>
    </row>
    <row r="40" spans="1:12" ht="18" customHeight="1">
      <c r="A40" s="473">
        <v>30</v>
      </c>
      <c r="B40" s="251" t="s">
        <v>1950</v>
      </c>
      <c r="C40" s="245"/>
      <c r="D40" s="245"/>
      <c r="E40" s="246"/>
      <c r="F40" s="246"/>
      <c r="G40" s="252">
        <f>G33+G34+G35+G36+G38+G39</f>
        <v>1285784.1757079237</v>
      </c>
      <c r="H40" s="252">
        <f>H33+H34+H35+H36+H38+H39</f>
        <v>1451992.5466161866</v>
      </c>
      <c r="I40" s="92"/>
      <c r="J40" s="176"/>
    </row>
    <row r="41" spans="1:12" ht="18" customHeight="1">
      <c r="A41" s="180">
        <v>31</v>
      </c>
      <c r="B41" s="238" t="s">
        <v>1781</v>
      </c>
      <c r="C41" s="245"/>
      <c r="D41" s="245"/>
      <c r="E41" s="180">
        <v>0.09</v>
      </c>
      <c r="F41" s="246"/>
      <c r="G41" s="242">
        <f>G40*E41</f>
        <v>115720.57581371313</v>
      </c>
      <c r="H41" s="242">
        <f>H40*E41</f>
        <v>130679.3291954568</v>
      </c>
      <c r="I41" s="216"/>
      <c r="J41" s="176"/>
    </row>
    <row r="42" spans="1:12" ht="18" customHeight="1">
      <c r="A42" s="180">
        <v>32</v>
      </c>
      <c r="B42" s="238" t="s">
        <v>1782</v>
      </c>
      <c r="C42" s="245"/>
      <c r="D42" s="245"/>
      <c r="E42" s="180">
        <v>0.09</v>
      </c>
      <c r="F42" s="246"/>
      <c r="G42" s="242">
        <f>G40*E42</f>
        <v>115720.57581371313</v>
      </c>
      <c r="H42" s="242">
        <f>H40*E42</f>
        <v>130679.3291954568</v>
      </c>
      <c r="I42" s="183"/>
      <c r="J42" s="176"/>
    </row>
    <row r="43" spans="1:12" ht="19.5" customHeight="1">
      <c r="A43" s="180">
        <v>33</v>
      </c>
      <c r="B43" s="210" t="s">
        <v>316</v>
      </c>
      <c r="C43" s="255">
        <v>0.15</v>
      </c>
      <c r="D43" s="210"/>
      <c r="E43" s="180"/>
      <c r="F43" s="180"/>
      <c r="G43" s="242">
        <f>G40*0.15</f>
        <v>192867.62635618856</v>
      </c>
      <c r="H43" s="242">
        <f>H40*0.15</f>
        <v>217798.88199242798</v>
      </c>
      <c r="I43" s="183"/>
      <c r="K43" s="254"/>
      <c r="L43" s="254"/>
    </row>
    <row r="44" spans="1:12" ht="20.25" customHeight="1">
      <c r="A44" s="180">
        <v>34</v>
      </c>
      <c r="B44" s="238" t="s">
        <v>1951</v>
      </c>
      <c r="C44" s="245"/>
      <c r="D44" s="245"/>
      <c r="E44" s="246"/>
      <c r="F44" s="246"/>
      <c r="G44" s="242">
        <f>G40+G41+G42+G43</f>
        <v>1710092.9536915384</v>
      </c>
      <c r="H44" s="242">
        <f>H40+H41+H42+H43</f>
        <v>1931150.0869995281</v>
      </c>
    </row>
    <row r="45" spans="1:12" ht="19.5" customHeight="1">
      <c r="A45" s="473">
        <v>35</v>
      </c>
      <c r="B45" s="251" t="s">
        <v>74</v>
      </c>
      <c r="C45" s="245"/>
      <c r="D45" s="245"/>
      <c r="E45" s="246"/>
      <c r="F45" s="246"/>
      <c r="G45" s="252">
        <f>ROUND(G44,0)</f>
        <v>1710093</v>
      </c>
      <c r="H45" s="252">
        <f>ROUND(H44,0)</f>
        <v>1931150</v>
      </c>
    </row>
    <row r="46" spans="1:12" ht="12" customHeight="1">
      <c r="A46" s="256"/>
      <c r="B46" s="256"/>
      <c r="C46" s="256"/>
      <c r="D46" s="256"/>
      <c r="E46" s="256"/>
      <c r="F46" s="256"/>
      <c r="G46" s="256"/>
      <c r="H46" s="256"/>
    </row>
    <row r="47" spans="1:12" ht="17.25" customHeight="1">
      <c r="A47" s="256" t="s">
        <v>262</v>
      </c>
      <c r="B47" s="214" t="s">
        <v>263</v>
      </c>
      <c r="C47" s="214"/>
      <c r="D47" s="256"/>
      <c r="E47" s="256"/>
      <c r="F47" s="256"/>
      <c r="G47" s="256"/>
      <c r="H47" s="256"/>
      <c r="I47" s="187"/>
    </row>
    <row r="48" spans="1:12" ht="32.25" customHeight="1">
      <c r="A48" s="256"/>
      <c r="B48" s="1096" t="s">
        <v>317</v>
      </c>
      <c r="C48" s="1096"/>
      <c r="D48" s="1096"/>
      <c r="E48" s="1096"/>
      <c r="F48" s="1096"/>
      <c r="G48" s="253"/>
      <c r="H48" s="253"/>
      <c r="I48" s="187"/>
    </row>
    <row r="49" spans="1:8" ht="32.25" customHeight="1">
      <c r="A49" s="659" t="s">
        <v>264</v>
      </c>
      <c r="B49" s="1096" t="s">
        <v>318</v>
      </c>
      <c r="C49" s="1096"/>
      <c r="D49" s="1096"/>
      <c r="E49" s="1096"/>
      <c r="F49" s="1096"/>
      <c r="G49" s="471"/>
      <c r="H49" s="471"/>
    </row>
    <row r="50" spans="1:8" ht="15">
      <c r="A50" s="1017" t="s">
        <v>75</v>
      </c>
      <c r="B50" s="1017"/>
      <c r="C50" s="480"/>
      <c r="D50" s="481"/>
      <c r="E50" s="249"/>
      <c r="F50" s="249"/>
      <c r="G50" s="249"/>
      <c r="H50" s="249"/>
    </row>
    <row r="51" spans="1:8" ht="29.25" customHeight="1">
      <c r="A51" s="742">
        <v>1</v>
      </c>
      <c r="B51" s="1018" t="s">
        <v>1931</v>
      </c>
      <c r="C51" s="1018"/>
      <c r="D51" s="1018"/>
      <c r="E51" s="1018"/>
      <c r="F51" s="1018"/>
      <c r="G51" s="1018"/>
      <c r="H51" s="1018"/>
    </row>
    <row r="52" spans="1:8" ht="14.25">
      <c r="A52" s="480">
        <v>2</v>
      </c>
      <c r="B52" s="1011" t="s">
        <v>77</v>
      </c>
      <c r="C52" s="1011"/>
      <c r="D52" s="1011"/>
      <c r="E52" s="1011"/>
      <c r="F52" s="1011"/>
      <c r="G52" s="1011"/>
      <c r="H52" s="1011"/>
    </row>
    <row r="53" spans="1:8" ht="14.25">
      <c r="A53" s="186">
        <v>3</v>
      </c>
      <c r="B53" s="1011" t="s">
        <v>1851</v>
      </c>
      <c r="C53" s="1011"/>
      <c r="D53" s="1011"/>
      <c r="E53" s="1011"/>
      <c r="F53" s="1011"/>
      <c r="G53" s="1011"/>
      <c r="H53" s="1011"/>
    </row>
    <row r="54" spans="1:8" ht="14.25">
      <c r="A54" s="256"/>
      <c r="B54" s="216"/>
      <c r="C54" s="256"/>
      <c r="D54" s="256"/>
      <c r="E54" s="256"/>
      <c r="F54" s="256"/>
      <c r="G54" s="256"/>
      <c r="H54" s="256"/>
    </row>
    <row r="55" spans="1:8" ht="14.25">
      <c r="A55" s="256"/>
      <c r="B55" s="216"/>
      <c r="C55" s="256"/>
      <c r="D55" s="256"/>
      <c r="E55" s="256"/>
      <c r="F55" s="256"/>
      <c r="G55" s="256"/>
      <c r="H55" s="256"/>
    </row>
    <row r="56" spans="1:8" ht="14.25">
      <c r="A56" s="256"/>
      <c r="B56" s="216"/>
      <c r="C56" s="256"/>
      <c r="D56" s="256"/>
      <c r="E56" s="256"/>
      <c r="F56" s="256"/>
      <c r="G56" s="256"/>
      <c r="H56" s="256"/>
    </row>
    <row r="57" spans="1:8" ht="14.25">
      <c r="A57" s="256"/>
      <c r="B57" s="216"/>
      <c r="C57" s="256"/>
      <c r="D57" s="256"/>
      <c r="E57" s="256"/>
      <c r="F57" s="256"/>
      <c r="G57" s="256"/>
      <c r="H57" s="256"/>
    </row>
    <row r="58" spans="1:8" ht="14.25">
      <c r="A58" s="256"/>
      <c r="B58" s="216"/>
      <c r="C58" s="256"/>
      <c r="D58" s="256"/>
      <c r="E58" s="256"/>
      <c r="F58" s="256"/>
      <c r="G58" s="256"/>
      <c r="H58" s="256"/>
    </row>
    <row r="59" spans="1:8" ht="14.25">
      <c r="A59" s="256"/>
      <c r="B59" s="216"/>
      <c r="C59" s="256"/>
      <c r="D59" s="256"/>
      <c r="E59" s="256"/>
      <c r="F59" s="256"/>
      <c r="G59" s="256"/>
      <c r="H59" s="256"/>
    </row>
    <row r="60" spans="1:8" ht="14.25">
      <c r="A60" s="256"/>
      <c r="B60" s="216"/>
      <c r="C60" s="256"/>
      <c r="D60" s="256"/>
      <c r="E60" s="256"/>
      <c r="F60" s="256"/>
      <c r="G60" s="256"/>
      <c r="H60" s="256"/>
    </row>
    <row r="61" spans="1:8" ht="14.25">
      <c r="A61" s="256"/>
      <c r="B61" s="216"/>
      <c r="C61" s="256"/>
      <c r="D61" s="256"/>
      <c r="E61" s="256"/>
      <c r="F61" s="256"/>
      <c r="G61" s="256"/>
      <c r="H61" s="256"/>
    </row>
    <row r="62" spans="1:8" ht="14.25">
      <c r="A62" s="256"/>
      <c r="B62" s="216"/>
      <c r="C62" s="256"/>
      <c r="D62" s="256"/>
      <c r="E62" s="256"/>
      <c r="F62" s="256"/>
      <c r="G62" s="256"/>
      <c r="H62" s="256"/>
    </row>
    <row r="63" spans="1:8" ht="14.25">
      <c r="A63" s="256"/>
      <c r="B63" s="216"/>
      <c r="C63" s="256"/>
      <c r="D63" s="256"/>
      <c r="E63" s="256"/>
      <c r="F63" s="256"/>
      <c r="G63" s="256"/>
      <c r="H63" s="256"/>
    </row>
    <row r="64" spans="1:8" ht="14.25">
      <c r="A64" s="256"/>
      <c r="B64" s="216"/>
      <c r="C64" s="256"/>
      <c r="D64" s="256"/>
      <c r="E64" s="256"/>
      <c r="F64" s="256"/>
      <c r="G64" s="256"/>
      <c r="H64" s="256"/>
    </row>
    <row r="65" spans="1:9" ht="14.25">
      <c r="A65" s="256"/>
      <c r="B65" s="256"/>
      <c r="C65" s="256"/>
      <c r="D65" s="256"/>
      <c r="E65" s="256"/>
      <c r="F65" s="256"/>
      <c r="G65" s="256"/>
      <c r="H65" s="256"/>
    </row>
    <row r="66" spans="1:9" ht="14.25">
      <c r="A66" s="256"/>
      <c r="B66" s="256"/>
      <c r="C66" s="256"/>
      <c r="D66" s="256"/>
      <c r="E66" s="256"/>
      <c r="F66" s="256"/>
      <c r="G66" s="256"/>
      <c r="H66" s="256"/>
    </row>
    <row r="67" spans="1:9" ht="14.25">
      <c r="A67" s="256"/>
      <c r="B67" s="660"/>
      <c r="C67" s="660"/>
      <c r="D67" s="660"/>
      <c r="E67" s="660"/>
      <c r="F67" s="660"/>
      <c r="G67" s="660"/>
      <c r="H67" s="660"/>
    </row>
    <row r="68" spans="1:9" ht="14.25">
      <c r="A68" s="256"/>
      <c r="B68" s="660"/>
      <c r="C68" s="660"/>
      <c r="D68" s="660"/>
      <c r="E68" s="660"/>
      <c r="F68" s="660"/>
      <c r="G68" s="660"/>
      <c r="H68" s="660"/>
    </row>
    <row r="69" spans="1:9" ht="15">
      <c r="A69" s="256"/>
      <c r="B69" s="259"/>
      <c r="C69" s="259"/>
      <c r="D69" s="259"/>
      <c r="E69" s="259"/>
      <c r="F69" s="259"/>
      <c r="G69" s="256"/>
      <c r="H69" s="256"/>
    </row>
    <row r="70" spans="1:9" ht="13.5" customHeight="1">
      <c r="A70" s="256"/>
      <c r="B70" s="660"/>
      <c r="C70" s="660"/>
      <c r="D70" s="660"/>
      <c r="E70" s="660"/>
      <c r="F70" s="660"/>
      <c r="G70" s="660"/>
      <c r="H70" s="660"/>
    </row>
    <row r="71" spans="1:9" s="260" customFormat="1">
      <c r="B71" s="218"/>
      <c r="C71" s="218"/>
      <c r="D71" s="218"/>
      <c r="E71" s="218"/>
      <c r="F71" s="218"/>
      <c r="G71" s="218"/>
      <c r="H71" s="218"/>
    </row>
    <row r="72" spans="1:9" ht="15.75">
      <c r="A72" s="261"/>
      <c r="B72" s="218"/>
      <c r="C72" s="218"/>
      <c r="D72" s="218"/>
      <c r="E72" s="218"/>
      <c r="F72" s="218"/>
      <c r="G72" s="218"/>
      <c r="H72" s="218"/>
    </row>
    <row r="73" spans="1:9" ht="15.75">
      <c r="A73" s="262"/>
      <c r="B73" s="218"/>
      <c r="C73" s="218"/>
      <c r="D73" s="218"/>
      <c r="E73" s="218"/>
      <c r="F73" s="218"/>
      <c r="G73" s="218"/>
      <c r="H73" s="218"/>
    </row>
    <row r="74" spans="1:9" ht="15.75">
      <c r="A74" s="262"/>
      <c r="B74" s="218"/>
      <c r="C74" s="218"/>
      <c r="D74" s="218"/>
      <c r="E74" s="218"/>
      <c r="F74" s="218"/>
      <c r="G74" s="218"/>
      <c r="H74" s="218"/>
    </row>
    <row r="75" spans="1:9" ht="15.75" customHeight="1">
      <c r="A75" s="198"/>
      <c r="B75" s="218"/>
      <c r="C75" s="218"/>
      <c r="D75" s="218"/>
      <c r="E75" s="218"/>
      <c r="F75" s="218"/>
      <c r="G75" s="218"/>
      <c r="H75" s="218"/>
      <c r="I75" s="176"/>
    </row>
    <row r="76" spans="1:9" ht="16.5" customHeight="1">
      <c r="A76" s="198"/>
      <c r="B76" s="218"/>
      <c r="C76" s="218"/>
      <c r="D76" s="218"/>
      <c r="E76" s="218"/>
      <c r="F76" s="218"/>
      <c r="G76" s="218"/>
      <c r="H76" s="218"/>
    </row>
    <row r="77" spans="1:9" ht="15.75">
      <c r="A77" s="262"/>
      <c r="B77" s="218"/>
      <c r="C77" s="218"/>
      <c r="D77" s="218"/>
      <c r="E77" s="218"/>
      <c r="F77" s="218"/>
      <c r="G77" s="218"/>
      <c r="H77" s="218"/>
    </row>
    <row r="78" spans="1:9" ht="15">
      <c r="A78" s="263"/>
      <c r="B78" s="218"/>
      <c r="C78" s="218"/>
      <c r="D78" s="218"/>
      <c r="E78" s="218"/>
      <c r="F78" s="218"/>
      <c r="G78" s="218"/>
      <c r="H78" s="218"/>
    </row>
    <row r="79" spans="1:9" ht="15">
      <c r="A79" s="263"/>
      <c r="B79" s="218"/>
      <c r="C79" s="218"/>
      <c r="D79" s="218"/>
      <c r="E79" s="218"/>
      <c r="F79" s="218"/>
      <c r="G79" s="218"/>
      <c r="H79" s="218"/>
    </row>
    <row r="80" spans="1:9" ht="15">
      <c r="A80" s="263"/>
      <c r="B80" s="218"/>
      <c r="C80" s="218"/>
      <c r="D80" s="218"/>
      <c r="E80" s="218"/>
      <c r="F80" s="218"/>
      <c r="G80" s="218"/>
      <c r="H80" s="218"/>
    </row>
    <row r="81" spans="1:8" ht="15">
      <c r="A81" s="263"/>
      <c r="B81" s="218"/>
      <c r="C81" s="218"/>
      <c r="D81" s="218"/>
      <c r="E81" s="218"/>
      <c r="F81" s="218"/>
      <c r="G81" s="218"/>
      <c r="H81" s="218"/>
    </row>
    <row r="82" spans="1:8" ht="15.75" customHeight="1">
      <c r="A82" s="263"/>
      <c r="B82" s="218"/>
      <c r="C82" s="218"/>
      <c r="D82" s="218"/>
      <c r="E82" s="218"/>
      <c r="F82" s="218"/>
      <c r="G82" s="218"/>
      <c r="H82" s="218"/>
    </row>
    <row r="83" spans="1:8" ht="15">
      <c r="A83" s="263"/>
      <c r="B83" s="218"/>
      <c r="C83" s="218"/>
      <c r="D83" s="218"/>
      <c r="E83" s="218"/>
      <c r="F83" s="218"/>
      <c r="G83" s="218"/>
      <c r="H83" s="218"/>
    </row>
    <row r="84" spans="1:8" ht="15">
      <c r="A84" s="263"/>
      <c r="B84" s="218"/>
      <c r="C84" s="218"/>
      <c r="D84" s="218"/>
      <c r="E84" s="218"/>
      <c r="F84" s="218"/>
      <c r="G84" s="218"/>
      <c r="H84" s="218"/>
    </row>
    <row r="85" spans="1:8" ht="15">
      <c r="A85" s="263"/>
      <c r="B85" s="218"/>
      <c r="C85" s="218"/>
      <c r="D85" s="218"/>
      <c r="E85" s="218"/>
      <c r="F85" s="218"/>
      <c r="G85" s="218"/>
      <c r="H85" s="218"/>
    </row>
    <row r="86" spans="1:8" ht="15">
      <c r="A86" s="263"/>
      <c r="B86" s="218"/>
      <c r="C86" s="218"/>
      <c r="D86" s="218"/>
      <c r="E86" s="218"/>
      <c r="F86" s="218"/>
      <c r="G86" s="218"/>
      <c r="H86" s="218"/>
    </row>
    <row r="87" spans="1:8" ht="15">
      <c r="A87" s="264"/>
      <c r="B87" s="218"/>
      <c r="C87" s="218"/>
      <c r="D87" s="218"/>
      <c r="E87" s="218"/>
      <c r="F87" s="218"/>
      <c r="G87" s="218"/>
      <c r="H87" s="218"/>
    </row>
    <row r="88" spans="1:8" ht="15">
      <c r="A88" s="264"/>
      <c r="B88" s="218"/>
      <c r="C88" s="218"/>
      <c r="D88" s="218"/>
      <c r="E88" s="218"/>
      <c r="F88" s="218"/>
      <c r="G88" s="218"/>
      <c r="H88" s="218"/>
    </row>
    <row r="89" spans="1:8" ht="15">
      <c r="A89" s="265"/>
      <c r="B89" s="218"/>
      <c r="C89" s="218"/>
      <c r="D89" s="218"/>
      <c r="E89" s="218"/>
      <c r="F89" s="218"/>
      <c r="G89" s="218"/>
      <c r="H89" s="218"/>
    </row>
    <row r="90" spans="1:8" ht="15">
      <c r="A90" s="265"/>
      <c r="B90" s="218"/>
      <c r="C90" s="218"/>
      <c r="D90" s="218"/>
      <c r="E90" s="218"/>
      <c r="F90" s="218"/>
      <c r="G90" s="218"/>
      <c r="H90" s="218"/>
    </row>
    <row r="91" spans="1:8" ht="15">
      <c r="A91" s="265"/>
      <c r="B91" s="218"/>
      <c r="C91" s="218"/>
      <c r="D91" s="218"/>
      <c r="E91" s="218"/>
      <c r="F91" s="218"/>
      <c r="G91" s="218"/>
      <c r="H91" s="218"/>
    </row>
    <row r="92" spans="1:8" ht="15">
      <c r="A92" s="265"/>
      <c r="B92" s="218"/>
      <c r="C92" s="218"/>
      <c r="D92" s="218"/>
      <c r="E92" s="218"/>
      <c r="F92" s="218"/>
      <c r="G92" s="218"/>
      <c r="H92" s="218"/>
    </row>
    <row r="93" spans="1:8" ht="15.75" customHeight="1">
      <c r="A93" s="266"/>
      <c r="B93" s="218"/>
      <c r="C93" s="218"/>
      <c r="D93" s="218"/>
      <c r="E93" s="218"/>
      <c r="F93" s="218"/>
      <c r="G93" s="218"/>
      <c r="H93" s="218"/>
    </row>
    <row r="94" spans="1:8" ht="15" customHeight="1">
      <c r="A94" s="1109"/>
      <c r="B94" s="218"/>
      <c r="C94" s="218"/>
      <c r="D94" s="218"/>
      <c r="E94" s="218"/>
      <c r="F94" s="218"/>
      <c r="G94" s="218"/>
      <c r="H94" s="218"/>
    </row>
    <row r="95" spans="1:8" ht="15" customHeight="1">
      <c r="A95" s="1109"/>
      <c r="B95" s="218"/>
      <c r="C95" s="218"/>
      <c r="D95" s="218"/>
      <c r="E95" s="218"/>
      <c r="F95" s="218"/>
      <c r="G95" s="218"/>
      <c r="H95" s="218"/>
    </row>
    <row r="96" spans="1:8" ht="15" customHeight="1">
      <c r="A96" s="1109"/>
      <c r="B96" s="218"/>
      <c r="C96" s="218"/>
      <c r="D96" s="218"/>
      <c r="E96" s="218"/>
      <c r="F96" s="218"/>
      <c r="G96" s="218"/>
      <c r="H96" s="218"/>
    </row>
    <row r="97" spans="1:8" ht="15" customHeight="1">
      <c r="A97" s="1109"/>
      <c r="B97" s="218"/>
      <c r="C97" s="218"/>
      <c r="D97" s="218"/>
      <c r="E97" s="218"/>
      <c r="F97" s="218"/>
      <c r="G97" s="218"/>
      <c r="H97" s="218"/>
    </row>
    <row r="98" spans="1:8" ht="15" customHeight="1">
      <c r="A98" s="1109"/>
      <c r="B98" s="218"/>
      <c r="C98" s="218"/>
      <c r="D98" s="218"/>
      <c r="E98" s="218"/>
      <c r="F98" s="218"/>
      <c r="G98" s="218"/>
      <c r="H98" s="218"/>
    </row>
    <row r="99" spans="1:8" ht="15">
      <c r="A99" s="267"/>
      <c r="B99" s="218"/>
      <c r="C99" s="218"/>
      <c r="D99" s="218"/>
      <c r="E99" s="218"/>
      <c r="F99" s="218"/>
      <c r="G99" s="218"/>
      <c r="H99" s="218"/>
    </row>
    <row r="100" spans="1:8" ht="15">
      <c r="A100" s="267"/>
      <c r="B100" s="218"/>
      <c r="C100" s="218"/>
      <c r="D100" s="218"/>
      <c r="E100" s="218"/>
      <c r="F100" s="218"/>
      <c r="G100" s="218"/>
      <c r="H100" s="218"/>
    </row>
    <row r="101" spans="1:8" ht="15.75" customHeight="1">
      <c r="A101" s="267"/>
      <c r="B101" s="218"/>
      <c r="C101" s="218"/>
      <c r="D101" s="218"/>
      <c r="E101" s="218"/>
      <c r="F101" s="218"/>
      <c r="G101" s="218"/>
      <c r="H101" s="218"/>
    </row>
    <row r="102" spans="1:8" ht="15">
      <c r="A102" s="267"/>
      <c r="B102" s="218"/>
      <c r="C102" s="218"/>
      <c r="D102" s="218"/>
      <c r="E102" s="218"/>
      <c r="F102" s="218"/>
      <c r="G102" s="218"/>
      <c r="H102" s="218"/>
    </row>
    <row r="103" spans="1:8" ht="15.75" customHeight="1">
      <c r="A103" s="267"/>
      <c r="B103" s="218"/>
      <c r="C103" s="218"/>
      <c r="D103" s="218"/>
      <c r="E103" s="218"/>
      <c r="F103" s="218"/>
      <c r="G103" s="218"/>
      <c r="H103" s="218"/>
    </row>
    <row r="104" spans="1:8" ht="30.75" customHeight="1">
      <c r="A104" s="268"/>
      <c r="B104" s="218"/>
      <c r="C104" s="218"/>
      <c r="D104" s="218"/>
      <c r="E104" s="218"/>
      <c r="F104" s="218"/>
      <c r="G104" s="218"/>
      <c r="H104" s="218"/>
    </row>
    <row r="105" spans="1:8" ht="15">
      <c r="A105" s="269"/>
      <c r="B105" s="218"/>
      <c r="C105" s="218"/>
      <c r="D105" s="218"/>
      <c r="E105" s="218"/>
      <c r="F105" s="218"/>
      <c r="G105" s="218"/>
      <c r="H105" s="218"/>
    </row>
    <row r="106" spans="1:8" ht="15">
      <c r="A106" s="269"/>
      <c r="B106" s="218"/>
      <c r="C106" s="218"/>
      <c r="D106" s="218"/>
      <c r="E106" s="218"/>
      <c r="F106" s="218"/>
      <c r="G106" s="218"/>
      <c r="H106" s="218"/>
    </row>
  </sheetData>
  <mergeCells count="15">
    <mergeCell ref="B48:F48"/>
    <mergeCell ref="B49:F49"/>
    <mergeCell ref="A94:A98"/>
    <mergeCell ref="B1:E1"/>
    <mergeCell ref="B3:G3"/>
    <mergeCell ref="A7:A8"/>
    <mergeCell ref="B7:B8"/>
    <mergeCell ref="C7:C8"/>
    <mergeCell ref="D7:D8"/>
    <mergeCell ref="E7:E8"/>
    <mergeCell ref="F7:F8"/>
    <mergeCell ref="A50:B50"/>
    <mergeCell ref="B51:H51"/>
    <mergeCell ref="B52:H52"/>
    <mergeCell ref="B53:H53"/>
  </mergeCells>
  <conditionalFormatting sqref="B32">
    <cfRule type="cellIs" dxfId="5" priority="2" stopIfTrue="1" operator="equal">
      <formula>"?"</formula>
    </cfRule>
  </conditionalFormatting>
  <conditionalFormatting sqref="B33">
    <cfRule type="cellIs" dxfId="4" priority="1" stopIfTrue="1" operator="equal">
      <formula>"?"</formula>
    </cfRule>
  </conditionalFormatting>
  <pageMargins left="0.11811023622047245" right="0.11811023622047245" top="0.15748031496062992" bottom="0.15748031496062992" header="0.31496062992125984" footer="0.31496062992125984"/>
  <pageSetup scale="8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K52"/>
  <sheetViews>
    <sheetView workbookViewId="0">
      <pane xSplit="3" ySplit="9" topLeftCell="D10" activePane="bottomRight" state="frozen"/>
      <selection pane="topRight" activeCell="D1" sqref="D1"/>
      <selection pane="bottomLeft" activeCell="A10" sqref="A10"/>
      <selection pane="bottomRight" activeCell="B3" sqref="B3:G3"/>
    </sheetView>
  </sheetViews>
  <sheetFormatPr defaultRowHeight="15"/>
  <cols>
    <col min="1" max="1" width="4.85546875" style="334" customWidth="1"/>
    <col min="2" max="2" width="72.42578125" style="334" customWidth="1"/>
    <col min="3" max="3" width="21.140625" style="334" customWidth="1"/>
    <col min="4" max="4" width="6.7109375" style="334" customWidth="1"/>
    <col min="5" max="5" width="10.7109375" style="334" customWidth="1"/>
    <col min="6" max="6" width="7.140625" style="334" customWidth="1"/>
    <col min="7" max="7" width="13.7109375" style="334" customWidth="1"/>
    <col min="8" max="8" width="13.85546875" style="334" customWidth="1"/>
    <col min="9" max="9" width="20.7109375" style="334" customWidth="1"/>
    <col min="10" max="10" width="9.140625" style="334"/>
    <col min="11" max="11" width="15.5703125" style="334" customWidth="1"/>
    <col min="12" max="256" width="9.140625" style="334"/>
    <col min="257" max="257" width="4.85546875" style="334" customWidth="1"/>
    <col min="258" max="258" width="72.42578125" style="334" customWidth="1"/>
    <col min="259" max="259" width="13.85546875" style="334" customWidth="1"/>
    <col min="260" max="260" width="6.7109375" style="334" customWidth="1"/>
    <col min="261" max="261" width="10.7109375" style="334" customWidth="1"/>
    <col min="262" max="262" width="7.140625" style="334" customWidth="1"/>
    <col min="263" max="263" width="13.7109375" style="334" customWidth="1"/>
    <col min="264" max="264" width="13.85546875" style="334" customWidth="1"/>
    <col min="265" max="265" width="20.7109375" style="334" customWidth="1"/>
    <col min="266" max="266" width="9.140625" style="334"/>
    <col min="267" max="267" width="15.5703125" style="334" customWidth="1"/>
    <col min="268" max="512" width="9.140625" style="334"/>
    <col min="513" max="513" width="4.85546875" style="334" customWidth="1"/>
    <col min="514" max="514" width="72.42578125" style="334" customWidth="1"/>
    <col min="515" max="515" width="13.85546875" style="334" customWidth="1"/>
    <col min="516" max="516" width="6.7109375" style="334" customWidth="1"/>
    <col min="517" max="517" width="10.7109375" style="334" customWidth="1"/>
    <col min="518" max="518" width="7.140625" style="334" customWidth="1"/>
    <col min="519" max="519" width="13.7109375" style="334" customWidth="1"/>
    <col min="520" max="520" width="13.85546875" style="334" customWidth="1"/>
    <col min="521" max="521" width="20.7109375" style="334" customWidth="1"/>
    <col min="522" max="522" width="9.140625" style="334"/>
    <col min="523" max="523" width="15.5703125" style="334" customWidth="1"/>
    <col min="524" max="768" width="9.140625" style="334"/>
    <col min="769" max="769" width="4.85546875" style="334" customWidth="1"/>
    <col min="770" max="770" width="72.42578125" style="334" customWidth="1"/>
    <col min="771" max="771" width="13.85546875" style="334" customWidth="1"/>
    <col min="772" max="772" width="6.7109375" style="334" customWidth="1"/>
    <col min="773" max="773" width="10.7109375" style="334" customWidth="1"/>
    <col min="774" max="774" width="7.140625" style="334" customWidth="1"/>
    <col min="775" max="775" width="13.7109375" style="334" customWidth="1"/>
    <col min="776" max="776" width="13.85546875" style="334" customWidth="1"/>
    <col min="777" max="777" width="20.7109375" style="334" customWidth="1"/>
    <col min="778" max="778" width="9.140625" style="334"/>
    <col min="779" max="779" width="15.5703125" style="334" customWidth="1"/>
    <col min="780" max="1024" width="9.140625" style="334"/>
    <col min="1025" max="1025" width="4.85546875" style="334" customWidth="1"/>
    <col min="1026" max="1026" width="72.42578125" style="334" customWidth="1"/>
    <col min="1027" max="1027" width="13.85546875" style="334" customWidth="1"/>
    <col min="1028" max="1028" width="6.7109375" style="334" customWidth="1"/>
    <col min="1029" max="1029" width="10.7109375" style="334" customWidth="1"/>
    <col min="1030" max="1030" width="7.140625" style="334" customWidth="1"/>
    <col min="1031" max="1031" width="13.7109375" style="334" customWidth="1"/>
    <col min="1032" max="1032" width="13.85546875" style="334" customWidth="1"/>
    <col min="1033" max="1033" width="20.7109375" style="334" customWidth="1"/>
    <col min="1034" max="1034" width="9.140625" style="334"/>
    <col min="1035" max="1035" width="15.5703125" style="334" customWidth="1"/>
    <col min="1036" max="1280" width="9.140625" style="334"/>
    <col min="1281" max="1281" width="4.85546875" style="334" customWidth="1"/>
    <col min="1282" max="1282" width="72.42578125" style="334" customWidth="1"/>
    <col min="1283" max="1283" width="13.85546875" style="334" customWidth="1"/>
    <col min="1284" max="1284" width="6.7109375" style="334" customWidth="1"/>
    <col min="1285" max="1285" width="10.7109375" style="334" customWidth="1"/>
    <col min="1286" max="1286" width="7.140625" style="334" customWidth="1"/>
    <col min="1287" max="1287" width="13.7109375" style="334" customWidth="1"/>
    <col min="1288" max="1288" width="13.85546875" style="334" customWidth="1"/>
    <col min="1289" max="1289" width="20.7109375" style="334" customWidth="1"/>
    <col min="1290" max="1290" width="9.140625" style="334"/>
    <col min="1291" max="1291" width="15.5703125" style="334" customWidth="1"/>
    <col min="1292" max="1536" width="9.140625" style="334"/>
    <col min="1537" max="1537" width="4.85546875" style="334" customWidth="1"/>
    <col min="1538" max="1538" width="72.42578125" style="334" customWidth="1"/>
    <col min="1539" max="1539" width="13.85546875" style="334" customWidth="1"/>
    <col min="1540" max="1540" width="6.7109375" style="334" customWidth="1"/>
    <col min="1541" max="1541" width="10.7109375" style="334" customWidth="1"/>
    <col min="1542" max="1542" width="7.140625" style="334" customWidth="1"/>
    <col min="1543" max="1543" width="13.7109375" style="334" customWidth="1"/>
    <col min="1544" max="1544" width="13.85546875" style="334" customWidth="1"/>
    <col min="1545" max="1545" width="20.7109375" style="334" customWidth="1"/>
    <col min="1546" max="1546" width="9.140625" style="334"/>
    <col min="1547" max="1547" width="15.5703125" style="334" customWidth="1"/>
    <col min="1548" max="1792" width="9.140625" style="334"/>
    <col min="1793" max="1793" width="4.85546875" style="334" customWidth="1"/>
    <col min="1794" max="1794" width="72.42578125" style="334" customWidth="1"/>
    <col min="1795" max="1795" width="13.85546875" style="334" customWidth="1"/>
    <col min="1796" max="1796" width="6.7109375" style="334" customWidth="1"/>
    <col min="1797" max="1797" width="10.7109375" style="334" customWidth="1"/>
    <col min="1798" max="1798" width="7.140625" style="334" customWidth="1"/>
    <col min="1799" max="1799" width="13.7109375" style="334" customWidth="1"/>
    <col min="1800" max="1800" width="13.85546875" style="334" customWidth="1"/>
    <col min="1801" max="1801" width="20.7109375" style="334" customWidth="1"/>
    <col min="1802" max="1802" width="9.140625" style="334"/>
    <col min="1803" max="1803" width="15.5703125" style="334" customWidth="1"/>
    <col min="1804" max="2048" width="9.140625" style="334"/>
    <col min="2049" max="2049" width="4.85546875" style="334" customWidth="1"/>
    <col min="2050" max="2050" width="72.42578125" style="334" customWidth="1"/>
    <col min="2051" max="2051" width="13.85546875" style="334" customWidth="1"/>
    <col min="2052" max="2052" width="6.7109375" style="334" customWidth="1"/>
    <col min="2053" max="2053" width="10.7109375" style="334" customWidth="1"/>
    <col min="2054" max="2054" width="7.140625" style="334" customWidth="1"/>
    <col min="2055" max="2055" width="13.7109375" style="334" customWidth="1"/>
    <col min="2056" max="2056" width="13.85546875" style="334" customWidth="1"/>
    <col min="2057" max="2057" width="20.7109375" style="334" customWidth="1"/>
    <col min="2058" max="2058" width="9.140625" style="334"/>
    <col min="2059" max="2059" width="15.5703125" style="334" customWidth="1"/>
    <col min="2060" max="2304" width="9.140625" style="334"/>
    <col min="2305" max="2305" width="4.85546875" style="334" customWidth="1"/>
    <col min="2306" max="2306" width="72.42578125" style="334" customWidth="1"/>
    <col min="2307" max="2307" width="13.85546875" style="334" customWidth="1"/>
    <col min="2308" max="2308" width="6.7109375" style="334" customWidth="1"/>
    <col min="2309" max="2309" width="10.7109375" style="334" customWidth="1"/>
    <col min="2310" max="2310" width="7.140625" style="334" customWidth="1"/>
    <col min="2311" max="2311" width="13.7109375" style="334" customWidth="1"/>
    <col min="2312" max="2312" width="13.85546875" style="334" customWidth="1"/>
    <col min="2313" max="2313" width="20.7109375" style="334" customWidth="1"/>
    <col min="2314" max="2314" width="9.140625" style="334"/>
    <col min="2315" max="2315" width="15.5703125" style="334" customWidth="1"/>
    <col min="2316" max="2560" width="9.140625" style="334"/>
    <col min="2561" max="2561" width="4.85546875" style="334" customWidth="1"/>
    <col min="2562" max="2562" width="72.42578125" style="334" customWidth="1"/>
    <col min="2563" max="2563" width="13.85546875" style="334" customWidth="1"/>
    <col min="2564" max="2564" width="6.7109375" style="334" customWidth="1"/>
    <col min="2565" max="2565" width="10.7109375" style="334" customWidth="1"/>
    <col min="2566" max="2566" width="7.140625" style="334" customWidth="1"/>
    <col min="2567" max="2567" width="13.7109375" style="334" customWidth="1"/>
    <col min="2568" max="2568" width="13.85546875" style="334" customWidth="1"/>
    <col min="2569" max="2569" width="20.7109375" style="334" customWidth="1"/>
    <col min="2570" max="2570" width="9.140625" style="334"/>
    <col min="2571" max="2571" width="15.5703125" style="334" customWidth="1"/>
    <col min="2572" max="2816" width="9.140625" style="334"/>
    <col min="2817" max="2817" width="4.85546875" style="334" customWidth="1"/>
    <col min="2818" max="2818" width="72.42578125" style="334" customWidth="1"/>
    <col min="2819" max="2819" width="13.85546875" style="334" customWidth="1"/>
    <col min="2820" max="2820" width="6.7109375" style="334" customWidth="1"/>
    <col min="2821" max="2821" width="10.7109375" style="334" customWidth="1"/>
    <col min="2822" max="2822" width="7.140625" style="334" customWidth="1"/>
    <col min="2823" max="2823" width="13.7109375" style="334" customWidth="1"/>
    <col min="2824" max="2824" width="13.85546875" style="334" customWidth="1"/>
    <col min="2825" max="2825" width="20.7109375" style="334" customWidth="1"/>
    <col min="2826" max="2826" width="9.140625" style="334"/>
    <col min="2827" max="2827" width="15.5703125" style="334" customWidth="1"/>
    <col min="2828" max="3072" width="9.140625" style="334"/>
    <col min="3073" max="3073" width="4.85546875" style="334" customWidth="1"/>
    <col min="3074" max="3074" width="72.42578125" style="334" customWidth="1"/>
    <col min="3075" max="3075" width="13.85546875" style="334" customWidth="1"/>
    <col min="3076" max="3076" width="6.7109375" style="334" customWidth="1"/>
    <col min="3077" max="3077" width="10.7109375" style="334" customWidth="1"/>
    <col min="3078" max="3078" width="7.140625" style="334" customWidth="1"/>
    <col min="3079" max="3079" width="13.7109375" style="334" customWidth="1"/>
    <col min="3080" max="3080" width="13.85546875" style="334" customWidth="1"/>
    <col min="3081" max="3081" width="20.7109375" style="334" customWidth="1"/>
    <col min="3082" max="3082" width="9.140625" style="334"/>
    <col min="3083" max="3083" width="15.5703125" style="334" customWidth="1"/>
    <col min="3084" max="3328" width="9.140625" style="334"/>
    <col min="3329" max="3329" width="4.85546875" style="334" customWidth="1"/>
    <col min="3330" max="3330" width="72.42578125" style="334" customWidth="1"/>
    <col min="3331" max="3331" width="13.85546875" style="334" customWidth="1"/>
    <col min="3332" max="3332" width="6.7109375" style="334" customWidth="1"/>
    <col min="3333" max="3333" width="10.7109375" style="334" customWidth="1"/>
    <col min="3334" max="3334" width="7.140625" style="334" customWidth="1"/>
    <col min="3335" max="3335" width="13.7109375" style="334" customWidth="1"/>
    <col min="3336" max="3336" width="13.85546875" style="334" customWidth="1"/>
    <col min="3337" max="3337" width="20.7109375" style="334" customWidth="1"/>
    <col min="3338" max="3338" width="9.140625" style="334"/>
    <col min="3339" max="3339" width="15.5703125" style="334" customWidth="1"/>
    <col min="3340" max="3584" width="9.140625" style="334"/>
    <col min="3585" max="3585" width="4.85546875" style="334" customWidth="1"/>
    <col min="3586" max="3586" width="72.42578125" style="334" customWidth="1"/>
    <col min="3587" max="3587" width="13.85546875" style="334" customWidth="1"/>
    <col min="3588" max="3588" width="6.7109375" style="334" customWidth="1"/>
    <col min="3589" max="3589" width="10.7109375" style="334" customWidth="1"/>
    <col min="3590" max="3590" width="7.140625" style="334" customWidth="1"/>
    <col min="3591" max="3591" width="13.7109375" style="334" customWidth="1"/>
    <col min="3592" max="3592" width="13.85546875" style="334" customWidth="1"/>
    <col min="3593" max="3593" width="20.7109375" style="334" customWidth="1"/>
    <col min="3594" max="3594" width="9.140625" style="334"/>
    <col min="3595" max="3595" width="15.5703125" style="334" customWidth="1"/>
    <col min="3596" max="3840" width="9.140625" style="334"/>
    <col min="3841" max="3841" width="4.85546875" style="334" customWidth="1"/>
    <col min="3842" max="3842" width="72.42578125" style="334" customWidth="1"/>
    <col min="3843" max="3843" width="13.85546875" style="334" customWidth="1"/>
    <col min="3844" max="3844" width="6.7109375" style="334" customWidth="1"/>
    <col min="3845" max="3845" width="10.7109375" style="334" customWidth="1"/>
    <col min="3846" max="3846" width="7.140625" style="334" customWidth="1"/>
    <col min="3847" max="3847" width="13.7109375" style="334" customWidth="1"/>
    <col min="3848" max="3848" width="13.85546875" style="334" customWidth="1"/>
    <col min="3849" max="3849" width="20.7109375" style="334" customWidth="1"/>
    <col min="3850" max="3850" width="9.140625" style="334"/>
    <col min="3851" max="3851" width="15.5703125" style="334" customWidth="1"/>
    <col min="3852" max="4096" width="9.140625" style="334"/>
    <col min="4097" max="4097" width="4.85546875" style="334" customWidth="1"/>
    <col min="4098" max="4098" width="72.42578125" style="334" customWidth="1"/>
    <col min="4099" max="4099" width="13.85546875" style="334" customWidth="1"/>
    <col min="4100" max="4100" width="6.7109375" style="334" customWidth="1"/>
    <col min="4101" max="4101" width="10.7109375" style="334" customWidth="1"/>
    <col min="4102" max="4102" width="7.140625" style="334" customWidth="1"/>
    <col min="4103" max="4103" width="13.7109375" style="334" customWidth="1"/>
    <col min="4104" max="4104" width="13.85546875" style="334" customWidth="1"/>
    <col min="4105" max="4105" width="20.7109375" style="334" customWidth="1"/>
    <col min="4106" max="4106" width="9.140625" style="334"/>
    <col min="4107" max="4107" width="15.5703125" style="334" customWidth="1"/>
    <col min="4108" max="4352" width="9.140625" style="334"/>
    <col min="4353" max="4353" width="4.85546875" style="334" customWidth="1"/>
    <col min="4354" max="4354" width="72.42578125" style="334" customWidth="1"/>
    <col min="4355" max="4355" width="13.85546875" style="334" customWidth="1"/>
    <col min="4356" max="4356" width="6.7109375" style="334" customWidth="1"/>
    <col min="4357" max="4357" width="10.7109375" style="334" customWidth="1"/>
    <col min="4358" max="4358" width="7.140625" style="334" customWidth="1"/>
    <col min="4359" max="4359" width="13.7109375" style="334" customWidth="1"/>
    <col min="4360" max="4360" width="13.85546875" style="334" customWidth="1"/>
    <col min="4361" max="4361" width="20.7109375" style="334" customWidth="1"/>
    <col min="4362" max="4362" width="9.140625" style="334"/>
    <col min="4363" max="4363" width="15.5703125" style="334" customWidth="1"/>
    <col min="4364" max="4608" width="9.140625" style="334"/>
    <col min="4609" max="4609" width="4.85546875" style="334" customWidth="1"/>
    <col min="4610" max="4610" width="72.42578125" style="334" customWidth="1"/>
    <col min="4611" max="4611" width="13.85546875" style="334" customWidth="1"/>
    <col min="4612" max="4612" width="6.7109375" style="334" customWidth="1"/>
    <col min="4613" max="4613" width="10.7109375" style="334" customWidth="1"/>
    <col min="4614" max="4614" width="7.140625" style="334" customWidth="1"/>
    <col min="4615" max="4615" width="13.7109375" style="334" customWidth="1"/>
    <col min="4616" max="4616" width="13.85546875" style="334" customWidth="1"/>
    <col min="4617" max="4617" width="20.7109375" style="334" customWidth="1"/>
    <col min="4618" max="4618" width="9.140625" style="334"/>
    <col min="4619" max="4619" width="15.5703125" style="334" customWidth="1"/>
    <col min="4620" max="4864" width="9.140625" style="334"/>
    <col min="4865" max="4865" width="4.85546875" style="334" customWidth="1"/>
    <col min="4866" max="4866" width="72.42578125" style="334" customWidth="1"/>
    <col min="4867" max="4867" width="13.85546875" style="334" customWidth="1"/>
    <col min="4868" max="4868" width="6.7109375" style="334" customWidth="1"/>
    <col min="4869" max="4869" width="10.7109375" style="334" customWidth="1"/>
    <col min="4870" max="4870" width="7.140625" style="334" customWidth="1"/>
    <col min="4871" max="4871" width="13.7109375" style="334" customWidth="1"/>
    <col min="4872" max="4872" width="13.85546875" style="334" customWidth="1"/>
    <col min="4873" max="4873" width="20.7109375" style="334" customWidth="1"/>
    <col min="4874" max="4874" width="9.140625" style="334"/>
    <col min="4875" max="4875" width="15.5703125" style="334" customWidth="1"/>
    <col min="4876" max="5120" width="9.140625" style="334"/>
    <col min="5121" max="5121" width="4.85546875" style="334" customWidth="1"/>
    <col min="5122" max="5122" width="72.42578125" style="334" customWidth="1"/>
    <col min="5123" max="5123" width="13.85546875" style="334" customWidth="1"/>
    <col min="5124" max="5124" width="6.7109375" style="334" customWidth="1"/>
    <col min="5125" max="5125" width="10.7109375" style="334" customWidth="1"/>
    <col min="5126" max="5126" width="7.140625" style="334" customWidth="1"/>
    <col min="5127" max="5127" width="13.7109375" style="334" customWidth="1"/>
    <col min="5128" max="5128" width="13.85546875" style="334" customWidth="1"/>
    <col min="5129" max="5129" width="20.7109375" style="334" customWidth="1"/>
    <col min="5130" max="5130" width="9.140625" style="334"/>
    <col min="5131" max="5131" width="15.5703125" style="334" customWidth="1"/>
    <col min="5132" max="5376" width="9.140625" style="334"/>
    <col min="5377" max="5377" width="4.85546875" style="334" customWidth="1"/>
    <col min="5378" max="5378" width="72.42578125" style="334" customWidth="1"/>
    <col min="5379" max="5379" width="13.85546875" style="334" customWidth="1"/>
    <col min="5380" max="5380" width="6.7109375" style="334" customWidth="1"/>
    <col min="5381" max="5381" width="10.7109375" style="334" customWidth="1"/>
    <col min="5382" max="5382" width="7.140625" style="334" customWidth="1"/>
    <col min="5383" max="5383" width="13.7109375" style="334" customWidth="1"/>
    <col min="5384" max="5384" width="13.85546875" style="334" customWidth="1"/>
    <col min="5385" max="5385" width="20.7109375" style="334" customWidth="1"/>
    <col min="5386" max="5386" width="9.140625" style="334"/>
    <col min="5387" max="5387" width="15.5703125" style="334" customWidth="1"/>
    <col min="5388" max="5632" width="9.140625" style="334"/>
    <col min="5633" max="5633" width="4.85546875" style="334" customWidth="1"/>
    <col min="5634" max="5634" width="72.42578125" style="334" customWidth="1"/>
    <col min="5635" max="5635" width="13.85546875" style="334" customWidth="1"/>
    <col min="5636" max="5636" width="6.7109375" style="334" customWidth="1"/>
    <col min="5637" max="5637" width="10.7109375" style="334" customWidth="1"/>
    <col min="5638" max="5638" width="7.140625" style="334" customWidth="1"/>
    <col min="5639" max="5639" width="13.7109375" style="334" customWidth="1"/>
    <col min="5640" max="5640" width="13.85546875" style="334" customWidth="1"/>
    <col min="5641" max="5641" width="20.7109375" style="334" customWidth="1"/>
    <col min="5642" max="5642" width="9.140625" style="334"/>
    <col min="5643" max="5643" width="15.5703125" style="334" customWidth="1"/>
    <col min="5644" max="5888" width="9.140625" style="334"/>
    <col min="5889" max="5889" width="4.85546875" style="334" customWidth="1"/>
    <col min="5890" max="5890" width="72.42578125" style="334" customWidth="1"/>
    <col min="5891" max="5891" width="13.85546875" style="334" customWidth="1"/>
    <col min="5892" max="5892" width="6.7109375" style="334" customWidth="1"/>
    <col min="5893" max="5893" width="10.7109375" style="334" customWidth="1"/>
    <col min="5894" max="5894" width="7.140625" style="334" customWidth="1"/>
    <col min="5895" max="5895" width="13.7109375" style="334" customWidth="1"/>
    <col min="5896" max="5896" width="13.85546875" style="334" customWidth="1"/>
    <col min="5897" max="5897" width="20.7109375" style="334" customWidth="1"/>
    <col min="5898" max="5898" width="9.140625" style="334"/>
    <col min="5899" max="5899" width="15.5703125" style="334" customWidth="1"/>
    <col min="5900" max="6144" width="9.140625" style="334"/>
    <col min="6145" max="6145" width="4.85546875" style="334" customWidth="1"/>
    <col min="6146" max="6146" width="72.42578125" style="334" customWidth="1"/>
    <col min="6147" max="6147" width="13.85546875" style="334" customWidth="1"/>
    <col min="6148" max="6148" width="6.7109375" style="334" customWidth="1"/>
    <col min="6149" max="6149" width="10.7109375" style="334" customWidth="1"/>
    <col min="6150" max="6150" width="7.140625" style="334" customWidth="1"/>
    <col min="6151" max="6151" width="13.7109375" style="334" customWidth="1"/>
    <col min="6152" max="6152" width="13.85546875" style="334" customWidth="1"/>
    <col min="6153" max="6153" width="20.7109375" style="334" customWidth="1"/>
    <col min="6154" max="6154" width="9.140625" style="334"/>
    <col min="6155" max="6155" width="15.5703125" style="334" customWidth="1"/>
    <col min="6156" max="6400" width="9.140625" style="334"/>
    <col min="6401" max="6401" width="4.85546875" style="334" customWidth="1"/>
    <col min="6402" max="6402" width="72.42578125" style="334" customWidth="1"/>
    <col min="6403" max="6403" width="13.85546875" style="334" customWidth="1"/>
    <col min="6404" max="6404" width="6.7109375" style="334" customWidth="1"/>
    <col min="6405" max="6405" width="10.7109375" style="334" customWidth="1"/>
    <col min="6406" max="6406" width="7.140625" style="334" customWidth="1"/>
    <col min="6407" max="6407" width="13.7109375" style="334" customWidth="1"/>
    <col min="6408" max="6408" width="13.85546875" style="334" customWidth="1"/>
    <col min="6409" max="6409" width="20.7109375" style="334" customWidth="1"/>
    <col min="6410" max="6410" width="9.140625" style="334"/>
    <col min="6411" max="6411" width="15.5703125" style="334" customWidth="1"/>
    <col min="6412" max="6656" width="9.140625" style="334"/>
    <col min="6657" max="6657" width="4.85546875" style="334" customWidth="1"/>
    <col min="6658" max="6658" width="72.42578125" style="334" customWidth="1"/>
    <col min="6659" max="6659" width="13.85546875" style="334" customWidth="1"/>
    <col min="6660" max="6660" width="6.7109375" style="334" customWidth="1"/>
    <col min="6661" max="6661" width="10.7109375" style="334" customWidth="1"/>
    <col min="6662" max="6662" width="7.140625" style="334" customWidth="1"/>
    <col min="6663" max="6663" width="13.7109375" style="334" customWidth="1"/>
    <col min="6664" max="6664" width="13.85546875" style="334" customWidth="1"/>
    <col min="6665" max="6665" width="20.7109375" style="334" customWidth="1"/>
    <col min="6666" max="6666" width="9.140625" style="334"/>
    <col min="6667" max="6667" width="15.5703125" style="334" customWidth="1"/>
    <col min="6668" max="6912" width="9.140625" style="334"/>
    <col min="6913" max="6913" width="4.85546875" style="334" customWidth="1"/>
    <col min="6914" max="6914" width="72.42578125" style="334" customWidth="1"/>
    <col min="6915" max="6915" width="13.85546875" style="334" customWidth="1"/>
    <col min="6916" max="6916" width="6.7109375" style="334" customWidth="1"/>
    <col min="6917" max="6917" width="10.7109375" style="334" customWidth="1"/>
    <col min="6918" max="6918" width="7.140625" style="334" customWidth="1"/>
    <col min="6919" max="6919" width="13.7109375" style="334" customWidth="1"/>
    <col min="6920" max="6920" width="13.85546875" style="334" customWidth="1"/>
    <col min="6921" max="6921" width="20.7109375" style="334" customWidth="1"/>
    <col min="6922" max="6922" width="9.140625" style="334"/>
    <col min="6923" max="6923" width="15.5703125" style="334" customWidth="1"/>
    <col min="6924" max="7168" width="9.140625" style="334"/>
    <col min="7169" max="7169" width="4.85546875" style="334" customWidth="1"/>
    <col min="7170" max="7170" width="72.42578125" style="334" customWidth="1"/>
    <col min="7171" max="7171" width="13.85546875" style="334" customWidth="1"/>
    <col min="7172" max="7172" width="6.7109375" style="334" customWidth="1"/>
    <col min="7173" max="7173" width="10.7109375" style="334" customWidth="1"/>
    <col min="7174" max="7174" width="7.140625" style="334" customWidth="1"/>
    <col min="7175" max="7175" width="13.7109375" style="334" customWidth="1"/>
    <col min="7176" max="7176" width="13.85546875" style="334" customWidth="1"/>
    <col min="7177" max="7177" width="20.7109375" style="334" customWidth="1"/>
    <col min="7178" max="7178" width="9.140625" style="334"/>
    <col min="7179" max="7179" width="15.5703125" style="334" customWidth="1"/>
    <col min="7180" max="7424" width="9.140625" style="334"/>
    <col min="7425" max="7425" width="4.85546875" style="334" customWidth="1"/>
    <col min="7426" max="7426" width="72.42578125" style="334" customWidth="1"/>
    <col min="7427" max="7427" width="13.85546875" style="334" customWidth="1"/>
    <col min="7428" max="7428" width="6.7109375" style="334" customWidth="1"/>
    <col min="7429" max="7429" width="10.7109375" style="334" customWidth="1"/>
    <col min="7430" max="7430" width="7.140625" style="334" customWidth="1"/>
    <col min="7431" max="7431" width="13.7109375" style="334" customWidth="1"/>
    <col min="7432" max="7432" width="13.85546875" style="334" customWidth="1"/>
    <col min="7433" max="7433" width="20.7109375" style="334" customWidth="1"/>
    <col min="7434" max="7434" width="9.140625" style="334"/>
    <col min="7435" max="7435" width="15.5703125" style="334" customWidth="1"/>
    <col min="7436" max="7680" width="9.140625" style="334"/>
    <col min="7681" max="7681" width="4.85546875" style="334" customWidth="1"/>
    <col min="7682" max="7682" width="72.42578125" style="334" customWidth="1"/>
    <col min="7683" max="7683" width="13.85546875" style="334" customWidth="1"/>
    <col min="7684" max="7684" width="6.7109375" style="334" customWidth="1"/>
    <col min="7685" max="7685" width="10.7109375" style="334" customWidth="1"/>
    <col min="7686" max="7686" width="7.140625" style="334" customWidth="1"/>
    <col min="7687" max="7687" width="13.7109375" style="334" customWidth="1"/>
    <col min="7688" max="7688" width="13.85546875" style="334" customWidth="1"/>
    <col min="7689" max="7689" width="20.7109375" style="334" customWidth="1"/>
    <col min="7690" max="7690" width="9.140625" style="334"/>
    <col min="7691" max="7691" width="15.5703125" style="334" customWidth="1"/>
    <col min="7692" max="7936" width="9.140625" style="334"/>
    <col min="7937" max="7937" width="4.85546875" style="334" customWidth="1"/>
    <col min="7938" max="7938" width="72.42578125" style="334" customWidth="1"/>
    <col min="7939" max="7939" width="13.85546875" style="334" customWidth="1"/>
    <col min="7940" max="7940" width="6.7109375" style="334" customWidth="1"/>
    <col min="7941" max="7941" width="10.7109375" style="334" customWidth="1"/>
    <col min="7942" max="7942" width="7.140625" style="334" customWidth="1"/>
    <col min="7943" max="7943" width="13.7109375" style="334" customWidth="1"/>
    <col min="7944" max="7944" width="13.85546875" style="334" customWidth="1"/>
    <col min="7945" max="7945" width="20.7109375" style="334" customWidth="1"/>
    <col min="7946" max="7946" width="9.140625" style="334"/>
    <col min="7947" max="7947" width="15.5703125" style="334" customWidth="1"/>
    <col min="7948" max="8192" width="9.140625" style="334"/>
    <col min="8193" max="8193" width="4.85546875" style="334" customWidth="1"/>
    <col min="8194" max="8194" width="72.42578125" style="334" customWidth="1"/>
    <col min="8195" max="8195" width="13.85546875" style="334" customWidth="1"/>
    <col min="8196" max="8196" width="6.7109375" style="334" customWidth="1"/>
    <col min="8197" max="8197" width="10.7109375" style="334" customWidth="1"/>
    <col min="8198" max="8198" width="7.140625" style="334" customWidth="1"/>
    <col min="8199" max="8199" width="13.7109375" style="334" customWidth="1"/>
    <col min="8200" max="8200" width="13.85546875" style="334" customWidth="1"/>
    <col min="8201" max="8201" width="20.7109375" style="334" customWidth="1"/>
    <col min="8202" max="8202" width="9.140625" style="334"/>
    <col min="8203" max="8203" width="15.5703125" style="334" customWidth="1"/>
    <col min="8204" max="8448" width="9.140625" style="334"/>
    <col min="8449" max="8449" width="4.85546875" style="334" customWidth="1"/>
    <col min="8450" max="8450" width="72.42578125" style="334" customWidth="1"/>
    <col min="8451" max="8451" width="13.85546875" style="334" customWidth="1"/>
    <col min="8452" max="8452" width="6.7109375" style="334" customWidth="1"/>
    <col min="8453" max="8453" width="10.7109375" style="334" customWidth="1"/>
    <col min="8454" max="8454" width="7.140625" style="334" customWidth="1"/>
    <col min="8455" max="8455" width="13.7109375" style="334" customWidth="1"/>
    <col min="8456" max="8456" width="13.85546875" style="334" customWidth="1"/>
    <col min="8457" max="8457" width="20.7109375" style="334" customWidth="1"/>
    <col min="8458" max="8458" width="9.140625" style="334"/>
    <col min="8459" max="8459" width="15.5703125" style="334" customWidth="1"/>
    <col min="8460" max="8704" width="9.140625" style="334"/>
    <col min="8705" max="8705" width="4.85546875" style="334" customWidth="1"/>
    <col min="8706" max="8706" width="72.42578125" style="334" customWidth="1"/>
    <col min="8707" max="8707" width="13.85546875" style="334" customWidth="1"/>
    <col min="8708" max="8708" width="6.7109375" style="334" customWidth="1"/>
    <col min="8709" max="8709" width="10.7109375" style="334" customWidth="1"/>
    <col min="8710" max="8710" width="7.140625" style="334" customWidth="1"/>
    <col min="8711" max="8711" width="13.7109375" style="334" customWidth="1"/>
    <col min="8712" max="8712" width="13.85546875" style="334" customWidth="1"/>
    <col min="8713" max="8713" width="20.7109375" style="334" customWidth="1"/>
    <col min="8714" max="8714" width="9.140625" style="334"/>
    <col min="8715" max="8715" width="15.5703125" style="334" customWidth="1"/>
    <col min="8716" max="8960" width="9.140625" style="334"/>
    <col min="8961" max="8961" width="4.85546875" style="334" customWidth="1"/>
    <col min="8962" max="8962" width="72.42578125" style="334" customWidth="1"/>
    <col min="8963" max="8963" width="13.85546875" style="334" customWidth="1"/>
    <col min="8964" max="8964" width="6.7109375" style="334" customWidth="1"/>
    <col min="8965" max="8965" width="10.7109375" style="334" customWidth="1"/>
    <col min="8966" max="8966" width="7.140625" style="334" customWidth="1"/>
    <col min="8967" max="8967" width="13.7109375" style="334" customWidth="1"/>
    <col min="8968" max="8968" width="13.85546875" style="334" customWidth="1"/>
    <col min="8969" max="8969" width="20.7109375" style="334" customWidth="1"/>
    <col min="8970" max="8970" width="9.140625" style="334"/>
    <col min="8971" max="8971" width="15.5703125" style="334" customWidth="1"/>
    <col min="8972" max="9216" width="9.140625" style="334"/>
    <col min="9217" max="9217" width="4.85546875" style="334" customWidth="1"/>
    <col min="9218" max="9218" width="72.42578125" style="334" customWidth="1"/>
    <col min="9219" max="9219" width="13.85546875" style="334" customWidth="1"/>
    <col min="9220" max="9220" width="6.7109375" style="334" customWidth="1"/>
    <col min="9221" max="9221" width="10.7109375" style="334" customWidth="1"/>
    <col min="9222" max="9222" width="7.140625" style="334" customWidth="1"/>
    <col min="9223" max="9223" width="13.7109375" style="334" customWidth="1"/>
    <col min="9224" max="9224" width="13.85546875" style="334" customWidth="1"/>
    <col min="9225" max="9225" width="20.7109375" style="334" customWidth="1"/>
    <col min="9226" max="9226" width="9.140625" style="334"/>
    <col min="9227" max="9227" width="15.5703125" style="334" customWidth="1"/>
    <col min="9228" max="9472" width="9.140625" style="334"/>
    <col min="9473" max="9473" width="4.85546875" style="334" customWidth="1"/>
    <col min="9474" max="9474" width="72.42578125" style="334" customWidth="1"/>
    <col min="9475" max="9475" width="13.85546875" style="334" customWidth="1"/>
    <col min="9476" max="9476" width="6.7109375" style="334" customWidth="1"/>
    <col min="9477" max="9477" width="10.7109375" style="334" customWidth="1"/>
    <col min="9478" max="9478" width="7.140625" style="334" customWidth="1"/>
    <col min="9479" max="9479" width="13.7109375" style="334" customWidth="1"/>
    <col min="9480" max="9480" width="13.85546875" style="334" customWidth="1"/>
    <col min="9481" max="9481" width="20.7109375" style="334" customWidth="1"/>
    <col min="9482" max="9482" width="9.140625" style="334"/>
    <col min="9483" max="9483" width="15.5703125" style="334" customWidth="1"/>
    <col min="9484" max="9728" width="9.140625" style="334"/>
    <col min="9729" max="9729" width="4.85546875" style="334" customWidth="1"/>
    <col min="9730" max="9730" width="72.42578125" style="334" customWidth="1"/>
    <col min="9731" max="9731" width="13.85546875" style="334" customWidth="1"/>
    <col min="9732" max="9732" width="6.7109375" style="334" customWidth="1"/>
    <col min="9733" max="9733" width="10.7109375" style="334" customWidth="1"/>
    <col min="9734" max="9734" width="7.140625" style="334" customWidth="1"/>
    <col min="9735" max="9735" width="13.7109375" style="334" customWidth="1"/>
    <col min="9736" max="9736" width="13.85546875" style="334" customWidth="1"/>
    <col min="9737" max="9737" width="20.7109375" style="334" customWidth="1"/>
    <col min="9738" max="9738" width="9.140625" style="334"/>
    <col min="9739" max="9739" width="15.5703125" style="334" customWidth="1"/>
    <col min="9740" max="9984" width="9.140625" style="334"/>
    <col min="9985" max="9985" width="4.85546875" style="334" customWidth="1"/>
    <col min="9986" max="9986" width="72.42578125" style="334" customWidth="1"/>
    <col min="9987" max="9987" width="13.85546875" style="334" customWidth="1"/>
    <col min="9988" max="9988" width="6.7109375" style="334" customWidth="1"/>
    <col min="9989" max="9989" width="10.7109375" style="334" customWidth="1"/>
    <col min="9990" max="9990" width="7.140625" style="334" customWidth="1"/>
    <col min="9991" max="9991" width="13.7109375" style="334" customWidth="1"/>
    <col min="9992" max="9992" width="13.85546875" style="334" customWidth="1"/>
    <col min="9993" max="9993" width="20.7109375" style="334" customWidth="1"/>
    <col min="9994" max="9994" width="9.140625" style="334"/>
    <col min="9995" max="9995" width="15.5703125" style="334" customWidth="1"/>
    <col min="9996" max="10240" width="9.140625" style="334"/>
    <col min="10241" max="10241" width="4.85546875" style="334" customWidth="1"/>
    <col min="10242" max="10242" width="72.42578125" style="334" customWidth="1"/>
    <col min="10243" max="10243" width="13.85546875" style="334" customWidth="1"/>
    <col min="10244" max="10244" width="6.7109375" style="334" customWidth="1"/>
    <col min="10245" max="10245" width="10.7109375" style="334" customWidth="1"/>
    <col min="10246" max="10246" width="7.140625" style="334" customWidth="1"/>
    <col min="10247" max="10247" width="13.7109375" style="334" customWidth="1"/>
    <col min="10248" max="10248" width="13.85546875" style="334" customWidth="1"/>
    <col min="10249" max="10249" width="20.7109375" style="334" customWidth="1"/>
    <col min="10250" max="10250" width="9.140625" style="334"/>
    <col min="10251" max="10251" width="15.5703125" style="334" customWidth="1"/>
    <col min="10252" max="10496" width="9.140625" style="334"/>
    <col min="10497" max="10497" width="4.85546875" style="334" customWidth="1"/>
    <col min="10498" max="10498" width="72.42578125" style="334" customWidth="1"/>
    <col min="10499" max="10499" width="13.85546875" style="334" customWidth="1"/>
    <col min="10500" max="10500" width="6.7109375" style="334" customWidth="1"/>
    <col min="10501" max="10501" width="10.7109375" style="334" customWidth="1"/>
    <col min="10502" max="10502" width="7.140625" style="334" customWidth="1"/>
    <col min="10503" max="10503" width="13.7109375" style="334" customWidth="1"/>
    <col min="10504" max="10504" width="13.85546875" style="334" customWidth="1"/>
    <col min="10505" max="10505" width="20.7109375" style="334" customWidth="1"/>
    <col min="10506" max="10506" width="9.140625" style="334"/>
    <col min="10507" max="10507" width="15.5703125" style="334" customWidth="1"/>
    <col min="10508" max="10752" width="9.140625" style="334"/>
    <col min="10753" max="10753" width="4.85546875" style="334" customWidth="1"/>
    <col min="10754" max="10754" width="72.42578125" style="334" customWidth="1"/>
    <col min="10755" max="10755" width="13.85546875" style="334" customWidth="1"/>
    <col min="10756" max="10756" width="6.7109375" style="334" customWidth="1"/>
    <col min="10757" max="10757" width="10.7109375" style="334" customWidth="1"/>
    <col min="10758" max="10758" width="7.140625" style="334" customWidth="1"/>
    <col min="10759" max="10759" width="13.7109375" style="334" customWidth="1"/>
    <col min="10760" max="10760" width="13.85546875" style="334" customWidth="1"/>
    <col min="10761" max="10761" width="20.7109375" style="334" customWidth="1"/>
    <col min="10762" max="10762" width="9.140625" style="334"/>
    <col min="10763" max="10763" width="15.5703125" style="334" customWidth="1"/>
    <col min="10764" max="11008" width="9.140625" style="334"/>
    <col min="11009" max="11009" width="4.85546875" style="334" customWidth="1"/>
    <col min="11010" max="11010" width="72.42578125" style="334" customWidth="1"/>
    <col min="11011" max="11011" width="13.85546875" style="334" customWidth="1"/>
    <col min="11012" max="11012" width="6.7109375" style="334" customWidth="1"/>
    <col min="11013" max="11013" width="10.7109375" style="334" customWidth="1"/>
    <col min="11014" max="11014" width="7.140625" style="334" customWidth="1"/>
    <col min="11015" max="11015" width="13.7109375" style="334" customWidth="1"/>
    <col min="11016" max="11016" width="13.85546875" style="334" customWidth="1"/>
    <col min="11017" max="11017" width="20.7109375" style="334" customWidth="1"/>
    <col min="11018" max="11018" width="9.140625" style="334"/>
    <col min="11019" max="11019" width="15.5703125" style="334" customWidth="1"/>
    <col min="11020" max="11264" width="9.140625" style="334"/>
    <col min="11265" max="11265" width="4.85546875" style="334" customWidth="1"/>
    <col min="11266" max="11266" width="72.42578125" style="334" customWidth="1"/>
    <col min="11267" max="11267" width="13.85546875" style="334" customWidth="1"/>
    <col min="11268" max="11268" width="6.7109375" style="334" customWidth="1"/>
    <col min="11269" max="11269" width="10.7109375" style="334" customWidth="1"/>
    <col min="11270" max="11270" width="7.140625" style="334" customWidth="1"/>
    <col min="11271" max="11271" width="13.7109375" style="334" customWidth="1"/>
    <col min="11272" max="11272" width="13.85546875" style="334" customWidth="1"/>
    <col min="11273" max="11273" width="20.7109375" style="334" customWidth="1"/>
    <col min="11274" max="11274" width="9.140625" style="334"/>
    <col min="11275" max="11275" width="15.5703125" style="334" customWidth="1"/>
    <col min="11276" max="11520" width="9.140625" style="334"/>
    <col min="11521" max="11521" width="4.85546875" style="334" customWidth="1"/>
    <col min="11522" max="11522" width="72.42578125" style="334" customWidth="1"/>
    <col min="11523" max="11523" width="13.85546875" style="334" customWidth="1"/>
    <col min="11524" max="11524" width="6.7109375" style="334" customWidth="1"/>
    <col min="11525" max="11525" width="10.7109375" style="334" customWidth="1"/>
    <col min="11526" max="11526" width="7.140625" style="334" customWidth="1"/>
    <col min="11527" max="11527" width="13.7109375" style="334" customWidth="1"/>
    <col min="11528" max="11528" width="13.85546875" style="334" customWidth="1"/>
    <col min="11529" max="11529" width="20.7109375" style="334" customWidth="1"/>
    <col min="11530" max="11530" width="9.140625" style="334"/>
    <col min="11531" max="11531" width="15.5703125" style="334" customWidth="1"/>
    <col min="11532" max="11776" width="9.140625" style="334"/>
    <col min="11777" max="11777" width="4.85546875" style="334" customWidth="1"/>
    <col min="11778" max="11778" width="72.42578125" style="334" customWidth="1"/>
    <col min="11779" max="11779" width="13.85546875" style="334" customWidth="1"/>
    <col min="11780" max="11780" width="6.7109375" style="334" customWidth="1"/>
    <col min="11781" max="11781" width="10.7109375" style="334" customWidth="1"/>
    <col min="11782" max="11782" width="7.140625" style="334" customWidth="1"/>
    <col min="11783" max="11783" width="13.7109375" style="334" customWidth="1"/>
    <col min="11784" max="11784" width="13.85546875" style="334" customWidth="1"/>
    <col min="11785" max="11785" width="20.7109375" style="334" customWidth="1"/>
    <col min="11786" max="11786" width="9.140625" style="334"/>
    <col min="11787" max="11787" width="15.5703125" style="334" customWidth="1"/>
    <col min="11788" max="12032" width="9.140625" style="334"/>
    <col min="12033" max="12033" width="4.85546875" style="334" customWidth="1"/>
    <col min="12034" max="12034" width="72.42578125" style="334" customWidth="1"/>
    <col min="12035" max="12035" width="13.85546875" style="334" customWidth="1"/>
    <col min="12036" max="12036" width="6.7109375" style="334" customWidth="1"/>
    <col min="12037" max="12037" width="10.7109375" style="334" customWidth="1"/>
    <col min="12038" max="12038" width="7.140625" style="334" customWidth="1"/>
    <col min="12039" max="12039" width="13.7109375" style="334" customWidth="1"/>
    <col min="12040" max="12040" width="13.85546875" style="334" customWidth="1"/>
    <col min="12041" max="12041" width="20.7109375" style="334" customWidth="1"/>
    <col min="12042" max="12042" width="9.140625" style="334"/>
    <col min="12043" max="12043" width="15.5703125" style="334" customWidth="1"/>
    <col min="12044" max="12288" width="9.140625" style="334"/>
    <col min="12289" max="12289" width="4.85546875" style="334" customWidth="1"/>
    <col min="12290" max="12290" width="72.42578125" style="334" customWidth="1"/>
    <col min="12291" max="12291" width="13.85546875" style="334" customWidth="1"/>
    <col min="12292" max="12292" width="6.7109375" style="334" customWidth="1"/>
    <col min="12293" max="12293" width="10.7109375" style="334" customWidth="1"/>
    <col min="12294" max="12294" width="7.140625" style="334" customWidth="1"/>
    <col min="12295" max="12295" width="13.7109375" style="334" customWidth="1"/>
    <col min="12296" max="12296" width="13.85546875" style="334" customWidth="1"/>
    <col min="12297" max="12297" width="20.7109375" style="334" customWidth="1"/>
    <col min="12298" max="12298" width="9.140625" style="334"/>
    <col min="12299" max="12299" width="15.5703125" style="334" customWidth="1"/>
    <col min="12300" max="12544" width="9.140625" style="334"/>
    <col min="12545" max="12545" width="4.85546875" style="334" customWidth="1"/>
    <col min="12546" max="12546" width="72.42578125" style="334" customWidth="1"/>
    <col min="12547" max="12547" width="13.85546875" style="334" customWidth="1"/>
    <col min="12548" max="12548" width="6.7109375" style="334" customWidth="1"/>
    <col min="12549" max="12549" width="10.7109375" style="334" customWidth="1"/>
    <col min="12550" max="12550" width="7.140625" style="334" customWidth="1"/>
    <col min="12551" max="12551" width="13.7109375" style="334" customWidth="1"/>
    <col min="12552" max="12552" width="13.85546875" style="334" customWidth="1"/>
    <col min="12553" max="12553" width="20.7109375" style="334" customWidth="1"/>
    <col min="12554" max="12554" width="9.140625" style="334"/>
    <col min="12555" max="12555" width="15.5703125" style="334" customWidth="1"/>
    <col min="12556" max="12800" width="9.140625" style="334"/>
    <col min="12801" max="12801" width="4.85546875" style="334" customWidth="1"/>
    <col min="12802" max="12802" width="72.42578125" style="334" customWidth="1"/>
    <col min="12803" max="12803" width="13.85546875" style="334" customWidth="1"/>
    <col min="12804" max="12804" width="6.7109375" style="334" customWidth="1"/>
    <col min="12805" max="12805" width="10.7109375" style="334" customWidth="1"/>
    <col min="12806" max="12806" width="7.140625" style="334" customWidth="1"/>
    <col min="12807" max="12807" width="13.7109375" style="334" customWidth="1"/>
    <col min="12808" max="12808" width="13.85546875" style="334" customWidth="1"/>
    <col min="12809" max="12809" width="20.7109375" style="334" customWidth="1"/>
    <col min="12810" max="12810" width="9.140625" style="334"/>
    <col min="12811" max="12811" width="15.5703125" style="334" customWidth="1"/>
    <col min="12812" max="13056" width="9.140625" style="334"/>
    <col min="13057" max="13057" width="4.85546875" style="334" customWidth="1"/>
    <col min="13058" max="13058" width="72.42578125" style="334" customWidth="1"/>
    <col min="13059" max="13059" width="13.85546875" style="334" customWidth="1"/>
    <col min="13060" max="13060" width="6.7109375" style="334" customWidth="1"/>
    <col min="13061" max="13061" width="10.7109375" style="334" customWidth="1"/>
    <col min="13062" max="13062" width="7.140625" style="334" customWidth="1"/>
    <col min="13063" max="13063" width="13.7109375" style="334" customWidth="1"/>
    <col min="13064" max="13064" width="13.85546875" style="334" customWidth="1"/>
    <col min="13065" max="13065" width="20.7109375" style="334" customWidth="1"/>
    <col min="13066" max="13066" width="9.140625" style="334"/>
    <col min="13067" max="13067" width="15.5703125" style="334" customWidth="1"/>
    <col min="13068" max="13312" width="9.140625" style="334"/>
    <col min="13313" max="13313" width="4.85546875" style="334" customWidth="1"/>
    <col min="13314" max="13314" width="72.42578125" style="334" customWidth="1"/>
    <col min="13315" max="13315" width="13.85546875" style="334" customWidth="1"/>
    <col min="13316" max="13316" width="6.7109375" style="334" customWidth="1"/>
    <col min="13317" max="13317" width="10.7109375" style="334" customWidth="1"/>
    <col min="13318" max="13318" width="7.140625" style="334" customWidth="1"/>
    <col min="13319" max="13319" width="13.7109375" style="334" customWidth="1"/>
    <col min="13320" max="13320" width="13.85546875" style="334" customWidth="1"/>
    <col min="13321" max="13321" width="20.7109375" style="334" customWidth="1"/>
    <col min="13322" max="13322" width="9.140625" style="334"/>
    <col min="13323" max="13323" width="15.5703125" style="334" customWidth="1"/>
    <col min="13324" max="13568" width="9.140625" style="334"/>
    <col min="13569" max="13569" width="4.85546875" style="334" customWidth="1"/>
    <col min="13570" max="13570" width="72.42578125" style="334" customWidth="1"/>
    <col min="13571" max="13571" width="13.85546875" style="334" customWidth="1"/>
    <col min="13572" max="13572" width="6.7109375" style="334" customWidth="1"/>
    <col min="13573" max="13573" width="10.7109375" style="334" customWidth="1"/>
    <col min="13574" max="13574" width="7.140625" style="334" customWidth="1"/>
    <col min="13575" max="13575" width="13.7109375" style="334" customWidth="1"/>
    <col min="13576" max="13576" width="13.85546875" style="334" customWidth="1"/>
    <col min="13577" max="13577" width="20.7109375" style="334" customWidth="1"/>
    <col min="13578" max="13578" width="9.140625" style="334"/>
    <col min="13579" max="13579" width="15.5703125" style="334" customWidth="1"/>
    <col min="13580" max="13824" width="9.140625" style="334"/>
    <col min="13825" max="13825" width="4.85546875" style="334" customWidth="1"/>
    <col min="13826" max="13826" width="72.42578125" style="334" customWidth="1"/>
    <col min="13827" max="13827" width="13.85546875" style="334" customWidth="1"/>
    <col min="13828" max="13828" width="6.7109375" style="334" customWidth="1"/>
    <col min="13829" max="13829" width="10.7109375" style="334" customWidth="1"/>
    <col min="13830" max="13830" width="7.140625" style="334" customWidth="1"/>
    <col min="13831" max="13831" width="13.7109375" style="334" customWidth="1"/>
    <col min="13832" max="13832" width="13.85546875" style="334" customWidth="1"/>
    <col min="13833" max="13833" width="20.7109375" style="334" customWidth="1"/>
    <col min="13834" max="13834" width="9.140625" style="334"/>
    <col min="13835" max="13835" width="15.5703125" style="334" customWidth="1"/>
    <col min="13836" max="14080" width="9.140625" style="334"/>
    <col min="14081" max="14081" width="4.85546875" style="334" customWidth="1"/>
    <col min="14082" max="14082" width="72.42578125" style="334" customWidth="1"/>
    <col min="14083" max="14083" width="13.85546875" style="334" customWidth="1"/>
    <col min="14084" max="14084" width="6.7109375" style="334" customWidth="1"/>
    <col min="14085" max="14085" width="10.7109375" style="334" customWidth="1"/>
    <col min="14086" max="14086" width="7.140625" style="334" customWidth="1"/>
    <col min="14087" max="14087" width="13.7109375" style="334" customWidth="1"/>
    <col min="14088" max="14088" width="13.85546875" style="334" customWidth="1"/>
    <col min="14089" max="14089" width="20.7109375" style="334" customWidth="1"/>
    <col min="14090" max="14090" width="9.140625" style="334"/>
    <col min="14091" max="14091" width="15.5703125" style="334" customWidth="1"/>
    <col min="14092" max="14336" width="9.140625" style="334"/>
    <col min="14337" max="14337" width="4.85546875" style="334" customWidth="1"/>
    <col min="14338" max="14338" width="72.42578125" style="334" customWidth="1"/>
    <col min="14339" max="14339" width="13.85546875" style="334" customWidth="1"/>
    <col min="14340" max="14340" width="6.7109375" style="334" customWidth="1"/>
    <col min="14341" max="14341" width="10.7109375" style="334" customWidth="1"/>
    <col min="14342" max="14342" width="7.140625" style="334" customWidth="1"/>
    <col min="14343" max="14343" width="13.7109375" style="334" customWidth="1"/>
    <col min="14344" max="14344" width="13.85546875" style="334" customWidth="1"/>
    <col min="14345" max="14345" width="20.7109375" style="334" customWidth="1"/>
    <col min="14346" max="14346" width="9.140625" style="334"/>
    <col min="14347" max="14347" width="15.5703125" style="334" customWidth="1"/>
    <col min="14348" max="14592" width="9.140625" style="334"/>
    <col min="14593" max="14593" width="4.85546875" style="334" customWidth="1"/>
    <col min="14594" max="14594" width="72.42578125" style="334" customWidth="1"/>
    <col min="14595" max="14595" width="13.85546875" style="334" customWidth="1"/>
    <col min="14596" max="14596" width="6.7109375" style="334" customWidth="1"/>
    <col min="14597" max="14597" width="10.7109375" style="334" customWidth="1"/>
    <col min="14598" max="14598" width="7.140625" style="334" customWidth="1"/>
    <col min="14599" max="14599" width="13.7109375" style="334" customWidth="1"/>
    <col min="14600" max="14600" width="13.85546875" style="334" customWidth="1"/>
    <col min="14601" max="14601" width="20.7109375" style="334" customWidth="1"/>
    <col min="14602" max="14602" width="9.140625" style="334"/>
    <col min="14603" max="14603" width="15.5703125" style="334" customWidth="1"/>
    <col min="14604" max="14848" width="9.140625" style="334"/>
    <col min="14849" max="14849" width="4.85546875" style="334" customWidth="1"/>
    <col min="14850" max="14850" width="72.42578125" style="334" customWidth="1"/>
    <col min="14851" max="14851" width="13.85546875" style="334" customWidth="1"/>
    <col min="14852" max="14852" width="6.7109375" style="334" customWidth="1"/>
    <col min="14853" max="14853" width="10.7109375" style="334" customWidth="1"/>
    <col min="14854" max="14854" width="7.140625" style="334" customWidth="1"/>
    <col min="14855" max="14855" width="13.7109375" style="334" customWidth="1"/>
    <col min="14856" max="14856" width="13.85546875" style="334" customWidth="1"/>
    <col min="14857" max="14857" width="20.7109375" style="334" customWidth="1"/>
    <col min="14858" max="14858" width="9.140625" style="334"/>
    <col min="14859" max="14859" width="15.5703125" style="334" customWidth="1"/>
    <col min="14860" max="15104" width="9.140625" style="334"/>
    <col min="15105" max="15105" width="4.85546875" style="334" customWidth="1"/>
    <col min="15106" max="15106" width="72.42578125" style="334" customWidth="1"/>
    <col min="15107" max="15107" width="13.85546875" style="334" customWidth="1"/>
    <col min="15108" max="15108" width="6.7109375" style="334" customWidth="1"/>
    <col min="15109" max="15109" width="10.7109375" style="334" customWidth="1"/>
    <col min="15110" max="15110" width="7.140625" style="334" customWidth="1"/>
    <col min="15111" max="15111" width="13.7109375" style="334" customWidth="1"/>
    <col min="15112" max="15112" width="13.85546875" style="334" customWidth="1"/>
    <col min="15113" max="15113" width="20.7109375" style="334" customWidth="1"/>
    <col min="15114" max="15114" width="9.140625" style="334"/>
    <col min="15115" max="15115" width="15.5703125" style="334" customWidth="1"/>
    <col min="15116" max="15360" width="9.140625" style="334"/>
    <col min="15361" max="15361" width="4.85546875" style="334" customWidth="1"/>
    <col min="15362" max="15362" width="72.42578125" style="334" customWidth="1"/>
    <col min="15363" max="15363" width="13.85546875" style="334" customWidth="1"/>
    <col min="15364" max="15364" width="6.7109375" style="334" customWidth="1"/>
    <col min="15365" max="15365" width="10.7109375" style="334" customWidth="1"/>
    <col min="15366" max="15366" width="7.140625" style="334" customWidth="1"/>
    <col min="15367" max="15367" width="13.7109375" style="334" customWidth="1"/>
    <col min="15368" max="15368" width="13.85546875" style="334" customWidth="1"/>
    <col min="15369" max="15369" width="20.7109375" style="334" customWidth="1"/>
    <col min="15370" max="15370" width="9.140625" style="334"/>
    <col min="15371" max="15371" width="15.5703125" style="334" customWidth="1"/>
    <col min="15372" max="15616" width="9.140625" style="334"/>
    <col min="15617" max="15617" width="4.85546875" style="334" customWidth="1"/>
    <col min="15618" max="15618" width="72.42578125" style="334" customWidth="1"/>
    <col min="15619" max="15619" width="13.85546875" style="334" customWidth="1"/>
    <col min="15620" max="15620" width="6.7109375" style="334" customWidth="1"/>
    <col min="15621" max="15621" width="10.7109375" style="334" customWidth="1"/>
    <col min="15622" max="15622" width="7.140625" style="334" customWidth="1"/>
    <col min="15623" max="15623" width="13.7109375" style="334" customWidth="1"/>
    <col min="15624" max="15624" width="13.85546875" style="334" customWidth="1"/>
    <col min="15625" max="15625" width="20.7109375" style="334" customWidth="1"/>
    <col min="15626" max="15626" width="9.140625" style="334"/>
    <col min="15627" max="15627" width="15.5703125" style="334" customWidth="1"/>
    <col min="15628" max="15872" width="9.140625" style="334"/>
    <col min="15873" max="15873" width="4.85546875" style="334" customWidth="1"/>
    <col min="15874" max="15874" width="72.42578125" style="334" customWidth="1"/>
    <col min="15875" max="15875" width="13.85546875" style="334" customWidth="1"/>
    <col min="15876" max="15876" width="6.7109375" style="334" customWidth="1"/>
    <col min="15877" max="15877" width="10.7109375" style="334" customWidth="1"/>
    <col min="15878" max="15878" width="7.140625" style="334" customWidth="1"/>
    <col min="15879" max="15879" width="13.7109375" style="334" customWidth="1"/>
    <col min="15880" max="15880" width="13.85546875" style="334" customWidth="1"/>
    <col min="15881" max="15881" width="20.7109375" style="334" customWidth="1"/>
    <col min="15882" max="15882" width="9.140625" style="334"/>
    <col min="15883" max="15883" width="15.5703125" style="334" customWidth="1"/>
    <col min="15884" max="16128" width="9.140625" style="334"/>
    <col min="16129" max="16129" width="4.85546875" style="334" customWidth="1"/>
    <col min="16130" max="16130" width="72.42578125" style="334" customWidth="1"/>
    <col min="16131" max="16131" width="13.85546875" style="334" customWidth="1"/>
    <col min="16132" max="16132" width="6.7109375" style="334" customWidth="1"/>
    <col min="16133" max="16133" width="10.7109375" style="334" customWidth="1"/>
    <col min="16134" max="16134" width="7.140625" style="334" customWidth="1"/>
    <col min="16135" max="16135" width="13.7109375" style="334" customWidth="1"/>
    <col min="16136" max="16136" width="13.85546875" style="334" customWidth="1"/>
    <col min="16137" max="16137" width="20.7109375" style="334" customWidth="1"/>
    <col min="16138" max="16138" width="9.140625" style="334"/>
    <col min="16139" max="16139" width="15.5703125" style="334" customWidth="1"/>
    <col min="16140" max="16384" width="9.140625" style="334"/>
  </cols>
  <sheetData>
    <row r="1" spans="1:9" ht="18">
      <c r="A1" s="331"/>
      <c r="B1" s="1110" t="s">
        <v>319</v>
      </c>
      <c r="C1" s="1110"/>
      <c r="D1" s="1110"/>
      <c r="E1" s="1110"/>
      <c r="F1" s="332"/>
      <c r="G1" s="333"/>
      <c r="H1" s="333"/>
    </row>
    <row r="2" spans="1:9" ht="9" customHeight="1">
      <c r="A2" s="335"/>
      <c r="B2" s="335"/>
      <c r="C2" s="335"/>
      <c r="D2" s="335"/>
      <c r="E2" s="335"/>
      <c r="F2" s="335"/>
      <c r="G2" s="335"/>
      <c r="H2" s="335"/>
    </row>
    <row r="3" spans="1:9" ht="36.75" customHeight="1">
      <c r="A3" s="336"/>
      <c r="B3" s="1111" t="s">
        <v>320</v>
      </c>
      <c r="C3" s="1111"/>
      <c r="D3" s="1111"/>
      <c r="E3" s="1111"/>
      <c r="F3" s="1111"/>
      <c r="G3" s="1111"/>
      <c r="H3" s="336"/>
    </row>
    <row r="4" spans="1:9" ht="12" customHeight="1">
      <c r="A4" s="337"/>
      <c r="B4" s="337"/>
      <c r="C4" s="337"/>
      <c r="D4" s="337"/>
      <c r="E4" s="337"/>
      <c r="F4" s="337"/>
      <c r="G4" s="337"/>
      <c r="H4" s="337"/>
    </row>
    <row r="5" spans="1:9" ht="15.75">
      <c r="A5" s="338"/>
      <c r="B5" s="338"/>
      <c r="C5" s="338"/>
      <c r="D5" s="338"/>
      <c r="F5" s="338"/>
      <c r="G5" s="339" t="s">
        <v>1874</v>
      </c>
      <c r="H5" s="340"/>
    </row>
    <row r="6" spans="1:9" ht="9" customHeight="1">
      <c r="A6" s="338"/>
      <c r="B6" s="338"/>
      <c r="C6" s="338"/>
      <c r="D6" s="338"/>
      <c r="E6" s="338"/>
      <c r="F6" s="338"/>
      <c r="G6" s="341"/>
      <c r="H6" s="341"/>
    </row>
    <row r="7" spans="1:9" ht="46.5" customHeight="1">
      <c r="A7" s="1116" t="s">
        <v>79</v>
      </c>
      <c r="B7" s="1112" t="s">
        <v>4</v>
      </c>
      <c r="C7" s="1118" t="s">
        <v>5</v>
      </c>
      <c r="D7" s="1112" t="s">
        <v>6</v>
      </c>
      <c r="E7" s="1112" t="s">
        <v>11</v>
      </c>
      <c r="F7" s="1112" t="s">
        <v>236</v>
      </c>
      <c r="G7" s="342" t="s">
        <v>272</v>
      </c>
      <c r="H7" s="342" t="s">
        <v>311</v>
      </c>
    </row>
    <row r="8" spans="1:9">
      <c r="A8" s="1117"/>
      <c r="B8" s="1113"/>
      <c r="C8" s="1119"/>
      <c r="D8" s="1113"/>
      <c r="E8" s="1113"/>
      <c r="F8" s="1113"/>
      <c r="G8" s="343" t="s">
        <v>239</v>
      </c>
      <c r="H8" s="343" t="s">
        <v>239</v>
      </c>
    </row>
    <row r="9" spans="1:9">
      <c r="A9" s="344">
        <v>1</v>
      </c>
      <c r="B9" s="344">
        <v>2</v>
      </c>
      <c r="C9" s="344">
        <v>3</v>
      </c>
      <c r="D9" s="344">
        <v>4</v>
      </c>
      <c r="E9" s="344">
        <v>5</v>
      </c>
      <c r="F9" s="344">
        <v>6</v>
      </c>
      <c r="G9" s="344">
        <v>7</v>
      </c>
      <c r="H9" s="344">
        <v>8</v>
      </c>
    </row>
    <row r="10" spans="1:9" ht="17.25" customHeight="1">
      <c r="A10" s="345">
        <v>1</v>
      </c>
      <c r="B10" s="346" t="s">
        <v>1651</v>
      </c>
      <c r="C10" s="347">
        <v>7130310075</v>
      </c>
      <c r="D10" s="345" t="s">
        <v>30</v>
      </c>
      <c r="E10" s="348">
        <f>VLOOKUP(C10,'SOR RATE 2025-26'!A:D,4,0)/1000</f>
        <v>2696.5858199999998</v>
      </c>
      <c r="F10" s="345">
        <v>1040</v>
      </c>
      <c r="G10" s="348">
        <f>E10*F10</f>
        <v>2804449.2527999999</v>
      </c>
      <c r="H10" s="348"/>
    </row>
    <row r="11" spans="1:9" ht="17.25" customHeight="1">
      <c r="A11" s="345">
        <v>2</v>
      </c>
      <c r="B11" s="346" t="s">
        <v>1652</v>
      </c>
      <c r="C11" s="347">
        <v>7130310020</v>
      </c>
      <c r="D11" s="345" t="s">
        <v>30</v>
      </c>
      <c r="E11" s="348">
        <f>VLOOKUP(C11,'SOR RATE 2025-26'!A:D,4,0)/1000</f>
        <v>2946.8665599999999</v>
      </c>
      <c r="F11" s="345">
        <v>1040</v>
      </c>
      <c r="G11" s="348"/>
      <c r="H11" s="348">
        <f>E11*F11</f>
        <v>3064741.2223999999</v>
      </c>
    </row>
    <row r="12" spans="1:9" ht="31.5" customHeight="1">
      <c r="A12" s="345">
        <v>3</v>
      </c>
      <c r="B12" s="349" t="s">
        <v>321</v>
      </c>
      <c r="C12" s="347">
        <v>7130310089</v>
      </c>
      <c r="D12" s="345" t="s">
        <v>53</v>
      </c>
      <c r="E12" s="348">
        <f>VLOOKUP(C12,'SOR RATE 2025-26'!A:D,4,0)</f>
        <v>75761.41</v>
      </c>
      <c r="F12" s="345">
        <v>2</v>
      </c>
      <c r="G12" s="348">
        <f>E12*F12</f>
        <v>151522.82</v>
      </c>
      <c r="H12" s="348"/>
      <c r="I12" s="350"/>
    </row>
    <row r="13" spans="1:9" ht="30.75" customHeight="1">
      <c r="A13" s="345">
        <v>4</v>
      </c>
      <c r="B13" s="349" t="s">
        <v>322</v>
      </c>
      <c r="C13" s="351">
        <v>7130310090</v>
      </c>
      <c r="D13" s="345" t="s">
        <v>15</v>
      </c>
      <c r="E13" s="348">
        <f>VLOOKUP(C13,'SOR RATE 2025-26'!A:D,4,0)</f>
        <v>84839.48</v>
      </c>
      <c r="F13" s="345">
        <v>2</v>
      </c>
      <c r="G13" s="348"/>
      <c r="H13" s="348">
        <f>E13*F13</f>
        <v>169678.96</v>
      </c>
      <c r="I13" s="350"/>
    </row>
    <row r="14" spans="1:9" ht="17.25" customHeight="1">
      <c r="A14" s="345">
        <v>5</v>
      </c>
      <c r="B14" s="352" t="s">
        <v>313</v>
      </c>
      <c r="C14" s="353">
        <v>7130352037</v>
      </c>
      <c r="D14" s="345" t="s">
        <v>53</v>
      </c>
      <c r="E14" s="348">
        <f>VLOOKUP(C14,'SOR RATE 2025-26'!A:D,4,0)</f>
        <v>30528.26</v>
      </c>
      <c r="F14" s="345">
        <v>2</v>
      </c>
      <c r="G14" s="348">
        <f>E14*F14</f>
        <v>61056.52</v>
      </c>
      <c r="H14" s="348"/>
      <c r="I14" s="354"/>
    </row>
    <row r="15" spans="1:9" ht="17.25" customHeight="1">
      <c r="A15" s="345">
        <v>6</v>
      </c>
      <c r="B15" s="352" t="s">
        <v>241</v>
      </c>
      <c r="C15" s="353">
        <v>7130352010</v>
      </c>
      <c r="D15" s="345" t="s">
        <v>53</v>
      </c>
      <c r="E15" s="348">
        <f>VLOOKUP(C15,'SOR RATE 2025-26'!A:D,4,0)</f>
        <v>45282.62</v>
      </c>
      <c r="F15" s="345">
        <v>2</v>
      </c>
      <c r="G15" s="348"/>
      <c r="H15" s="348">
        <f>E15*F15</f>
        <v>90565.24</v>
      </c>
      <c r="I15" s="354"/>
    </row>
    <row r="16" spans="1:9" ht="17.25" customHeight="1">
      <c r="A16" s="345">
        <v>7</v>
      </c>
      <c r="B16" s="349" t="s">
        <v>323</v>
      </c>
      <c r="C16" s="353">
        <v>7130640027</v>
      </c>
      <c r="D16" s="345" t="s">
        <v>243</v>
      </c>
      <c r="E16" s="348">
        <f>VLOOKUP(C16,'SOR RATE 2025-26'!A:D,4,0)</f>
        <v>1146.99</v>
      </c>
      <c r="F16" s="345">
        <v>10</v>
      </c>
      <c r="G16" s="348">
        <f>E16*F16</f>
        <v>11469.9</v>
      </c>
      <c r="H16" s="348">
        <f>E16*F16</f>
        <v>11469.9</v>
      </c>
      <c r="I16" s="354"/>
    </row>
    <row r="17" spans="1:11" ht="17.25" customHeight="1">
      <c r="A17" s="345">
        <v>8</v>
      </c>
      <c r="B17" s="349" t="s">
        <v>324</v>
      </c>
      <c r="C17" s="355">
        <v>7130870043</v>
      </c>
      <c r="D17" s="345" t="s">
        <v>18</v>
      </c>
      <c r="E17" s="348">
        <f>VLOOKUP(C17,'SOR RATE 2025-26'!A:D,4,0)/1000</f>
        <v>71.584320000000005</v>
      </c>
      <c r="F17" s="345">
        <v>5</v>
      </c>
      <c r="G17" s="348">
        <f t="shared" ref="G17:G26" si="0">E17*F17</f>
        <v>357.92160000000001</v>
      </c>
      <c r="H17" s="348">
        <f>E17*F17</f>
        <v>357.92160000000001</v>
      </c>
      <c r="I17" s="354"/>
    </row>
    <row r="18" spans="1:11" ht="45" customHeight="1">
      <c r="A18" s="345">
        <v>9</v>
      </c>
      <c r="B18" s="352" t="s">
        <v>246</v>
      </c>
      <c r="C18" s="353"/>
      <c r="D18" s="345" t="s">
        <v>15</v>
      </c>
      <c r="E18" s="348">
        <v>556</v>
      </c>
      <c r="F18" s="345">
        <v>20</v>
      </c>
      <c r="G18" s="348">
        <f>E18*F18</f>
        <v>11120</v>
      </c>
      <c r="H18" s="348">
        <f>E18*F18</f>
        <v>11120</v>
      </c>
      <c r="I18" s="354"/>
    </row>
    <row r="19" spans="1:11" ht="18.75" customHeight="1">
      <c r="A19" s="345">
        <v>10</v>
      </c>
      <c r="B19" s="356" t="s">
        <v>247</v>
      </c>
      <c r="C19" s="345">
        <v>7130201343</v>
      </c>
      <c r="D19" s="345" t="s">
        <v>15</v>
      </c>
      <c r="E19" s="348">
        <f>VLOOKUP(C19,'SOR RATE 2025-26'!A:D,4,0)</f>
        <v>34.5</v>
      </c>
      <c r="F19" s="345">
        <v>4000</v>
      </c>
      <c r="G19" s="348">
        <f>E19*F19</f>
        <v>138000</v>
      </c>
      <c r="H19" s="348">
        <f t="shared" ref="H19:H27" si="1">E19*F19</f>
        <v>138000</v>
      </c>
      <c r="I19" s="354"/>
    </row>
    <row r="20" spans="1:11" ht="32.25" customHeight="1">
      <c r="A20" s="345">
        <v>11</v>
      </c>
      <c r="B20" s="357" t="s">
        <v>325</v>
      </c>
      <c r="C20" s="345">
        <v>7132498006</v>
      </c>
      <c r="D20" s="345" t="s">
        <v>66</v>
      </c>
      <c r="E20" s="348">
        <f>VLOOKUP(C20,'SOR RATE 2025-26'!A:D,4,0)</f>
        <v>682.5</v>
      </c>
      <c r="F20" s="345">
        <v>150</v>
      </c>
      <c r="G20" s="348">
        <f>E20*F20</f>
        <v>102375</v>
      </c>
      <c r="H20" s="348">
        <f t="shared" si="1"/>
        <v>102375</v>
      </c>
      <c r="I20" s="354"/>
    </row>
    <row r="21" spans="1:11" ht="17.25" customHeight="1">
      <c r="A21" s="345">
        <v>12</v>
      </c>
      <c r="B21" s="356" t="s">
        <v>1650</v>
      </c>
      <c r="C21" s="358">
        <v>7130840021</v>
      </c>
      <c r="D21" s="359" t="s">
        <v>94</v>
      </c>
      <c r="E21" s="348">
        <f>VLOOKUP(C21,'SOR RATE 2025-26'!A:D,4,0)</f>
        <v>4094.6</v>
      </c>
      <c r="F21" s="345">
        <v>6</v>
      </c>
      <c r="G21" s="348">
        <f>E21*F21</f>
        <v>24567.599999999999</v>
      </c>
      <c r="H21" s="348">
        <f t="shared" si="1"/>
        <v>24567.599999999999</v>
      </c>
      <c r="I21" s="354"/>
    </row>
    <row r="22" spans="1:11" ht="18" customHeight="1">
      <c r="A22" s="345">
        <v>13</v>
      </c>
      <c r="B22" s="356" t="s">
        <v>250</v>
      </c>
      <c r="C22" s="358">
        <v>7130830060</v>
      </c>
      <c r="D22" s="359" t="s">
        <v>30</v>
      </c>
      <c r="E22" s="348">
        <f>VLOOKUP(C22,'SOR RATE 2025-26'!A:D,4,0)/1000</f>
        <v>80.886420000000001</v>
      </c>
      <c r="F22" s="345">
        <v>18</v>
      </c>
      <c r="G22" s="348">
        <f>E22*F22</f>
        <v>1455.9555600000001</v>
      </c>
      <c r="H22" s="348">
        <f t="shared" si="1"/>
        <v>1455.9555600000001</v>
      </c>
      <c r="I22" s="354"/>
    </row>
    <row r="23" spans="1:11" ht="17.25" customHeight="1">
      <c r="A23" s="345">
        <v>14</v>
      </c>
      <c r="B23" s="356" t="s">
        <v>326</v>
      </c>
      <c r="C23" s="358">
        <v>7130830585</v>
      </c>
      <c r="D23" s="359" t="s">
        <v>90</v>
      </c>
      <c r="E23" s="348">
        <f>VLOOKUP(C23,'SOR RATE 2025-26'!A:D,4,0)</f>
        <v>360.25</v>
      </c>
      <c r="F23" s="345">
        <v>6</v>
      </c>
      <c r="G23" s="348">
        <f t="shared" si="0"/>
        <v>2161.5</v>
      </c>
      <c r="H23" s="348">
        <f t="shared" si="1"/>
        <v>2161.5</v>
      </c>
      <c r="I23" s="354"/>
    </row>
    <row r="24" spans="1:11" ht="17.25" customHeight="1">
      <c r="A24" s="345">
        <v>15</v>
      </c>
      <c r="B24" s="210" t="s">
        <v>253</v>
      </c>
      <c r="C24" s="179">
        <v>7130830603</v>
      </c>
      <c r="D24" s="224" t="s">
        <v>90</v>
      </c>
      <c r="E24" s="348">
        <f>VLOOKUP(C24,'SOR RATE 2025-26'!A:D,4,0)</f>
        <v>413.24</v>
      </c>
      <c r="F24" s="345">
        <v>4</v>
      </c>
      <c r="G24" s="348">
        <f>E24*F24</f>
        <v>1652.96</v>
      </c>
      <c r="H24" s="348">
        <f t="shared" si="1"/>
        <v>1652.96</v>
      </c>
      <c r="I24" s="354"/>
    </row>
    <row r="25" spans="1:11" ht="31.5" customHeight="1">
      <c r="A25" s="345">
        <v>16</v>
      </c>
      <c r="B25" s="352" t="s">
        <v>327</v>
      </c>
      <c r="C25" s="345">
        <v>7130642039</v>
      </c>
      <c r="D25" s="345" t="s">
        <v>15</v>
      </c>
      <c r="E25" s="348">
        <f>VLOOKUP(C25,'SOR RATE 2025-26'!A:D,4,0)</f>
        <v>902.45</v>
      </c>
      <c r="F25" s="345">
        <v>10</v>
      </c>
      <c r="G25" s="348">
        <f>E25*F25</f>
        <v>9024.5</v>
      </c>
      <c r="H25" s="348">
        <f t="shared" si="1"/>
        <v>9024.5</v>
      </c>
    </row>
    <row r="26" spans="1:11" ht="30" customHeight="1">
      <c r="A26" s="345">
        <v>17</v>
      </c>
      <c r="B26" s="352" t="s">
        <v>328</v>
      </c>
      <c r="C26" s="360" t="s">
        <v>329</v>
      </c>
      <c r="D26" s="345" t="s">
        <v>18</v>
      </c>
      <c r="E26" s="348"/>
      <c r="F26" s="345">
        <v>3</v>
      </c>
      <c r="G26" s="348">
        <f t="shared" si="0"/>
        <v>0</v>
      </c>
      <c r="H26" s="348">
        <f t="shared" si="1"/>
        <v>0</v>
      </c>
      <c r="I26" s="350"/>
    </row>
    <row r="27" spans="1:11" ht="18.75" customHeight="1">
      <c r="A27" s="345">
        <v>18</v>
      </c>
      <c r="B27" s="352" t="s">
        <v>330</v>
      </c>
      <c r="C27" s="345">
        <v>7132498054</v>
      </c>
      <c r="D27" s="345" t="s">
        <v>15</v>
      </c>
      <c r="E27" s="348">
        <f>VLOOKUP(C27,'SOR RATE 2025-26'!A:D,4,0)</f>
        <v>6.3</v>
      </c>
      <c r="F27" s="345">
        <v>4400</v>
      </c>
      <c r="G27" s="348">
        <f>E27*F27</f>
        <v>27720</v>
      </c>
      <c r="H27" s="348">
        <f t="shared" si="1"/>
        <v>27720</v>
      </c>
    </row>
    <row r="28" spans="1:11" ht="59.25" customHeight="1">
      <c r="A28" s="360">
        <v>19</v>
      </c>
      <c r="B28" s="349" t="s">
        <v>331</v>
      </c>
      <c r="C28" s="976"/>
      <c r="D28" s="360" t="s">
        <v>258</v>
      </c>
      <c r="E28" s="977" t="s">
        <v>258</v>
      </c>
      <c r="F28" s="360" t="s">
        <v>258</v>
      </c>
      <c r="G28" s="977">
        <v>25000</v>
      </c>
      <c r="H28" s="977">
        <v>25000</v>
      </c>
      <c r="J28" s="978"/>
    </row>
    <row r="29" spans="1:11" ht="18" customHeight="1">
      <c r="A29" s="342">
        <v>20</v>
      </c>
      <c r="B29" s="231" t="s">
        <v>61</v>
      </c>
      <c r="C29" s="361"/>
      <c r="D29" s="362"/>
      <c r="E29" s="363"/>
      <c r="F29" s="363"/>
      <c r="G29" s="364">
        <f>SUM(G10:G28)</f>
        <v>3371933.9299599999</v>
      </c>
      <c r="H29" s="364">
        <f>SUM(H10:H28)</f>
        <v>3679890.7595600002</v>
      </c>
      <c r="I29" s="18"/>
    </row>
    <row r="30" spans="1:11" ht="18" customHeight="1">
      <c r="A30" s="342">
        <v>21</v>
      </c>
      <c r="B30" s="231" t="s">
        <v>62</v>
      </c>
      <c r="C30" s="361"/>
      <c r="D30" s="365"/>
      <c r="E30" s="363"/>
      <c r="F30" s="366"/>
      <c r="G30" s="364">
        <f>G29/1.18</f>
        <v>2857571.127084746</v>
      </c>
      <c r="H30" s="364">
        <f>H29/1.18</f>
        <v>3118551.4911525426</v>
      </c>
      <c r="I30" s="30"/>
    </row>
    <row r="31" spans="1:11" ht="18" customHeight="1">
      <c r="A31" s="345">
        <v>22</v>
      </c>
      <c r="B31" s="238" t="s">
        <v>1768</v>
      </c>
      <c r="C31" s="367"/>
      <c r="D31" s="368"/>
      <c r="E31" s="359">
        <v>7.4999999999999997E-2</v>
      </c>
      <c r="F31" s="369"/>
      <c r="G31" s="244">
        <f>G30*E31</f>
        <v>214317.83453135594</v>
      </c>
      <c r="H31" s="244">
        <f>H30*E31</f>
        <v>233891.36183644069</v>
      </c>
      <c r="I31" s="30"/>
      <c r="K31" s="229"/>
    </row>
    <row r="32" spans="1:11" ht="18" customHeight="1">
      <c r="A32" s="345">
        <v>23</v>
      </c>
      <c r="B32" s="352" t="s">
        <v>259</v>
      </c>
      <c r="C32" s="370"/>
      <c r="D32" s="345" t="s">
        <v>15</v>
      </c>
      <c r="E32" s="244">
        <f>3266.55*1.029</f>
        <v>3361.2799500000001</v>
      </c>
      <c r="F32" s="359">
        <v>10</v>
      </c>
      <c r="G32" s="348">
        <f>E32*F32</f>
        <v>33612.799500000001</v>
      </c>
      <c r="H32" s="348">
        <f>E32*F32</f>
        <v>33612.799500000001</v>
      </c>
      <c r="K32" s="229"/>
    </row>
    <row r="33" spans="1:11" ht="18" customHeight="1">
      <c r="A33" s="345">
        <v>24</v>
      </c>
      <c r="B33" s="222" t="s">
        <v>332</v>
      </c>
      <c r="C33" s="352"/>
      <c r="D33" s="359"/>
      <c r="E33" s="348"/>
      <c r="F33" s="345"/>
      <c r="G33" s="371">
        <v>968065.04</v>
      </c>
      <c r="H33" s="371">
        <v>1073245.48</v>
      </c>
    </row>
    <row r="34" spans="1:11" ht="18" customHeight="1">
      <c r="A34" s="345">
        <v>25</v>
      </c>
      <c r="B34" s="210" t="s">
        <v>1773</v>
      </c>
      <c r="C34" s="352"/>
      <c r="D34" s="359"/>
      <c r="E34" s="348">
        <v>0.15</v>
      </c>
      <c r="F34" s="345"/>
      <c r="G34" s="371">
        <f>(G30+G32+G33)*0.15</f>
        <v>578887.34498771187</v>
      </c>
      <c r="H34" s="371">
        <f>(H30+H32+H33)*0.15</f>
        <v>633811.46559788135</v>
      </c>
    </row>
    <row r="35" spans="1:11" ht="19.5" customHeight="1">
      <c r="A35" s="345">
        <v>26</v>
      </c>
      <c r="B35" s="222" t="s">
        <v>1759</v>
      </c>
      <c r="C35" s="372"/>
      <c r="D35" s="372"/>
      <c r="E35" s="345"/>
      <c r="F35" s="373"/>
      <c r="G35" s="242"/>
      <c r="H35" s="242"/>
      <c r="K35" s="186"/>
    </row>
    <row r="36" spans="1:11" s="3" customFormat="1" ht="19.5" customHeight="1">
      <c r="A36" s="283" t="s">
        <v>67</v>
      </c>
      <c r="B36" s="282" t="s">
        <v>68</v>
      </c>
      <c r="C36" s="456"/>
      <c r="D36" s="457"/>
      <c r="E36" s="286">
        <v>0.02</v>
      </c>
      <c r="F36" s="286"/>
      <c r="G36" s="458">
        <f>G30*E36</f>
        <v>57151.422541694919</v>
      </c>
      <c r="H36" s="458">
        <f>H30*E36</f>
        <v>62371.029823050856</v>
      </c>
      <c r="I36" s="334"/>
    </row>
    <row r="37" spans="1:11" ht="32.25" customHeight="1">
      <c r="A37" s="345">
        <v>27</v>
      </c>
      <c r="B37" s="282" t="s">
        <v>1771</v>
      </c>
      <c r="C37" s="372"/>
      <c r="D37" s="372"/>
      <c r="E37" s="373"/>
      <c r="F37" s="373"/>
      <c r="G37" s="242">
        <f>(G30+G31+G32+G33+G36)*0.125</f>
        <v>516339.77795722464</v>
      </c>
      <c r="H37" s="242">
        <f>(H30+H31+H32+H33+H36)*0.125</f>
        <v>565209.02028900431</v>
      </c>
      <c r="K37" s="186"/>
    </row>
    <row r="38" spans="1:11" ht="31.5" customHeight="1">
      <c r="A38" s="342">
        <v>28</v>
      </c>
      <c r="B38" s="251" t="s">
        <v>1807</v>
      </c>
      <c r="C38" s="372"/>
      <c r="D38" s="372"/>
      <c r="E38" s="373"/>
      <c r="F38" s="373"/>
      <c r="G38" s="371">
        <f>G30+G31+G32+G33+G34+G36+G37</f>
        <v>5225945.3466027332</v>
      </c>
      <c r="H38" s="371">
        <f>H30+H31+H32+H33+G34+H36+H37</f>
        <v>5665768.5275887512</v>
      </c>
      <c r="K38" s="374"/>
    </row>
    <row r="39" spans="1:11" ht="20.25" customHeight="1">
      <c r="A39" s="345">
        <v>29</v>
      </c>
      <c r="B39" s="238" t="s">
        <v>1792</v>
      </c>
      <c r="C39" s="372"/>
      <c r="D39" s="372"/>
      <c r="E39" s="345">
        <v>0.09</v>
      </c>
      <c r="F39" s="373"/>
      <c r="G39" s="244">
        <f>G38*E39</f>
        <v>470335.08119424595</v>
      </c>
      <c r="H39" s="244">
        <f>H38*E39</f>
        <v>509919.16748298757</v>
      </c>
      <c r="K39" s="374"/>
    </row>
    <row r="40" spans="1:11" ht="18" customHeight="1">
      <c r="A40" s="345">
        <v>30</v>
      </c>
      <c r="B40" s="238" t="s">
        <v>1793</v>
      </c>
      <c r="C40" s="372"/>
      <c r="D40" s="372"/>
      <c r="E40" s="345">
        <v>0.09</v>
      </c>
      <c r="F40" s="373"/>
      <c r="G40" s="244">
        <f>G38*E40</f>
        <v>470335.08119424595</v>
      </c>
      <c r="H40" s="244">
        <f>H38*E40</f>
        <v>509919.16748298757</v>
      </c>
      <c r="J40" s="375"/>
      <c r="K40" s="374"/>
    </row>
    <row r="41" spans="1:11" ht="53.25" customHeight="1">
      <c r="A41" s="345">
        <v>31</v>
      </c>
      <c r="B41" s="352" t="s">
        <v>1772</v>
      </c>
      <c r="C41" s="981"/>
      <c r="D41" s="345" t="s">
        <v>258</v>
      </c>
      <c r="E41" s="345"/>
      <c r="F41" s="345"/>
      <c r="G41" s="741">
        <v>200000</v>
      </c>
      <c r="H41" s="741">
        <v>200000</v>
      </c>
    </row>
    <row r="42" spans="1:11" ht="18" customHeight="1">
      <c r="A42" s="345">
        <v>32</v>
      </c>
      <c r="B42" s="238" t="s">
        <v>1808</v>
      </c>
      <c r="C42" s="372"/>
      <c r="D42" s="372"/>
      <c r="E42" s="373"/>
      <c r="F42" s="373"/>
      <c r="G42" s="244">
        <f>G38+G39+G40+G41</f>
        <v>6366615.5089912256</v>
      </c>
      <c r="H42" s="244">
        <f>H38+H39+H40+H41</f>
        <v>6885606.8625547271</v>
      </c>
    </row>
    <row r="43" spans="1:11" ht="18" customHeight="1">
      <c r="A43" s="342">
        <v>33</v>
      </c>
      <c r="B43" s="251" t="s">
        <v>74</v>
      </c>
      <c r="C43" s="372"/>
      <c r="D43" s="372"/>
      <c r="E43" s="373"/>
      <c r="F43" s="373"/>
      <c r="G43" s="371">
        <f>ROUND(G42,0)</f>
        <v>6366616</v>
      </c>
      <c r="H43" s="371">
        <f>ROUND(H42,0)</f>
        <v>6885607</v>
      </c>
    </row>
    <row r="44" spans="1:11">
      <c r="A44" s="1017" t="s">
        <v>75</v>
      </c>
      <c r="B44" s="1017"/>
      <c r="C44" s="376"/>
      <c r="D44" s="376"/>
      <c r="E44" s="376"/>
      <c r="F44" s="376"/>
      <c r="G44" s="376"/>
      <c r="H44" s="376"/>
    </row>
    <row r="45" spans="1:11" ht="17.25" customHeight="1">
      <c r="A45" s="377" t="s">
        <v>333</v>
      </c>
      <c r="B45" s="1114" t="s">
        <v>334</v>
      </c>
      <c r="C45" s="1114"/>
      <c r="D45" s="378"/>
      <c r="E45" s="378"/>
      <c r="F45" s="378"/>
      <c r="G45" s="378"/>
      <c r="H45" s="378"/>
    </row>
    <row r="46" spans="1:11" ht="57" customHeight="1">
      <c r="A46" s="379" t="s">
        <v>335</v>
      </c>
      <c r="B46" s="1114" t="s">
        <v>336</v>
      </c>
      <c r="C46" s="1114"/>
      <c r="D46" s="378"/>
      <c r="E46" s="378"/>
      <c r="F46" s="378"/>
      <c r="G46" s="380"/>
      <c r="H46" s="380"/>
    </row>
    <row r="47" spans="1:11">
      <c r="A47" s="377" t="s">
        <v>337</v>
      </c>
      <c r="B47" s="1115" t="s">
        <v>338</v>
      </c>
      <c r="C47" s="1115"/>
      <c r="D47" s="479"/>
      <c r="E47" s="479"/>
      <c r="F47" s="479"/>
      <c r="G47" s="381"/>
      <c r="H47" s="381"/>
    </row>
    <row r="48" spans="1:11" ht="19.5" customHeight="1">
      <c r="A48" s="377" t="s">
        <v>339</v>
      </c>
      <c r="B48" s="1120" t="s">
        <v>340</v>
      </c>
      <c r="C48" s="1120"/>
      <c r="D48" s="479"/>
      <c r="E48" s="479"/>
      <c r="F48" s="479"/>
      <c r="G48" s="479"/>
      <c r="H48" s="479"/>
    </row>
    <row r="49" spans="1:8" ht="29.25" customHeight="1">
      <c r="A49" s="742">
        <v>1</v>
      </c>
      <c r="B49" s="1018" t="s">
        <v>1931</v>
      </c>
      <c r="C49" s="1018"/>
      <c r="D49" s="1018"/>
      <c r="E49" s="1018"/>
      <c r="F49" s="1018"/>
      <c r="G49" s="1018"/>
      <c r="H49" s="1018"/>
    </row>
    <row r="50" spans="1:8">
      <c r="A50" s="481">
        <v>2</v>
      </c>
      <c r="B50" s="1011" t="s">
        <v>76</v>
      </c>
      <c r="C50" s="1011"/>
      <c r="D50" s="1011"/>
      <c r="E50" s="1011"/>
      <c r="F50" s="1011"/>
      <c r="G50" s="1011"/>
      <c r="H50" s="1011"/>
    </row>
    <row r="51" spans="1:8">
      <c r="A51" s="481">
        <v>3</v>
      </c>
      <c r="B51" s="1011" t="s">
        <v>77</v>
      </c>
      <c r="C51" s="1011"/>
      <c r="D51" s="1011"/>
      <c r="E51" s="1011"/>
      <c r="F51" s="1011"/>
      <c r="G51" s="1011"/>
      <c r="H51" s="1011"/>
    </row>
    <row r="52" spans="1:8" ht="15" customHeight="1">
      <c r="A52" s="744">
        <v>4</v>
      </c>
      <c r="B52" s="1011" t="s">
        <v>1851</v>
      </c>
      <c r="C52" s="1011"/>
      <c r="D52" s="1011"/>
      <c r="E52" s="1011"/>
      <c r="F52" s="1011"/>
      <c r="G52" s="1011"/>
      <c r="H52" s="1011"/>
    </row>
  </sheetData>
  <mergeCells count="17">
    <mergeCell ref="B48:C48"/>
    <mergeCell ref="B52:H52"/>
    <mergeCell ref="B51:H51"/>
    <mergeCell ref="B1:E1"/>
    <mergeCell ref="B3:G3"/>
    <mergeCell ref="F7:F8"/>
    <mergeCell ref="B49:H49"/>
    <mergeCell ref="B50:H50"/>
    <mergeCell ref="A44:B44"/>
    <mergeCell ref="B45:C45"/>
    <mergeCell ref="B46:C46"/>
    <mergeCell ref="B47:C47"/>
    <mergeCell ref="A7:A8"/>
    <mergeCell ref="B7:B8"/>
    <mergeCell ref="C7:C8"/>
    <mergeCell ref="D7:D8"/>
    <mergeCell ref="E7:E8"/>
  </mergeCells>
  <conditionalFormatting sqref="B29">
    <cfRule type="cellIs" dxfId="3" priority="2" stopIfTrue="1" operator="equal">
      <formula>"?"</formula>
    </cfRule>
  </conditionalFormatting>
  <conditionalFormatting sqref="B30">
    <cfRule type="cellIs" dxfId="2" priority="1" stopIfTrue="1" operator="equal">
      <formula>"?"</formula>
    </cfRule>
  </conditionalFormatting>
  <pageMargins left="0.11811023622047245" right="0.11811023622047245" top="0.15748031496062992" bottom="0.15748031496062992" header="0.31496062992125984" footer="0.31496062992125984"/>
  <pageSetup paperSize="9" scale="80" orientation="landscape"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opLeftCell="A43" workbookViewId="0">
      <selection activeCell="I54" sqref="I54"/>
    </sheetView>
  </sheetViews>
  <sheetFormatPr defaultColWidth="9.140625" defaultRowHeight="15"/>
  <cols>
    <col min="1" max="1" width="4.7109375" style="87" customWidth="1"/>
    <col min="2" max="2" width="56.7109375" style="37" customWidth="1"/>
    <col min="3" max="3" width="13" style="37" customWidth="1"/>
    <col min="4" max="4" width="5.85546875" style="37" bestFit="1" customWidth="1"/>
    <col min="5" max="5" width="9.5703125" style="37" bestFit="1" customWidth="1"/>
    <col min="6" max="6" width="6.7109375" style="37" bestFit="1" customWidth="1"/>
    <col min="7" max="7" width="12.5703125" style="37" customWidth="1"/>
    <col min="8" max="8" width="6.7109375" style="37" bestFit="1" customWidth="1"/>
    <col min="9" max="9" width="12.85546875" style="37" customWidth="1"/>
    <col min="10" max="16384" width="9.140625" style="37"/>
  </cols>
  <sheetData>
    <row r="1" spans="1:9" s="334" customFormat="1" ht="18">
      <c r="A1" s="331"/>
      <c r="B1" s="1110" t="s">
        <v>1925</v>
      </c>
      <c r="C1" s="1110"/>
      <c r="D1" s="1110"/>
      <c r="E1" s="1110"/>
      <c r="F1" s="332"/>
      <c r="G1" s="333"/>
      <c r="H1" s="333"/>
    </row>
    <row r="2" spans="1:9">
      <c r="A2" s="132"/>
      <c r="B2" s="89"/>
      <c r="C2" s="89"/>
      <c r="D2" s="886"/>
      <c r="E2" s="886"/>
      <c r="F2" s="89"/>
      <c r="G2" s="887" t="s">
        <v>1874</v>
      </c>
      <c r="H2" s="89"/>
    </row>
    <row r="3" spans="1:9" ht="33.75" customHeight="1">
      <c r="A3" s="1125" t="s">
        <v>1876</v>
      </c>
      <c r="B3" s="1126"/>
      <c r="C3" s="1126"/>
      <c r="D3" s="1126"/>
      <c r="E3" s="1126"/>
      <c r="F3" s="1126"/>
      <c r="G3" s="1126"/>
      <c r="H3" s="89"/>
    </row>
    <row r="4" spans="1:9">
      <c r="A4" s="888"/>
      <c r="B4" s="889" t="s">
        <v>1877</v>
      </c>
      <c r="C4" s="890"/>
      <c r="D4" s="890"/>
      <c r="E4" s="890"/>
      <c r="F4" s="890"/>
      <c r="G4" s="890"/>
      <c r="H4" s="89"/>
    </row>
    <row r="5" spans="1:9" ht="10.5" customHeight="1">
      <c r="A5" s="891"/>
      <c r="B5" s="892"/>
      <c r="C5" s="892"/>
      <c r="D5" s="892"/>
      <c r="E5" s="892"/>
      <c r="F5" s="892"/>
      <c r="G5" s="893"/>
      <c r="H5" s="89"/>
    </row>
    <row r="6" spans="1:9" ht="45" customHeight="1">
      <c r="A6" s="1121" t="s">
        <v>79</v>
      </c>
      <c r="B6" s="1127" t="s">
        <v>4</v>
      </c>
      <c r="C6" s="1128" t="s">
        <v>1878</v>
      </c>
      <c r="D6" s="1127" t="s">
        <v>6</v>
      </c>
      <c r="E6" s="1129" t="s">
        <v>11</v>
      </c>
      <c r="F6" s="1121" t="s">
        <v>1879</v>
      </c>
      <c r="G6" s="1121"/>
      <c r="H6" s="1121" t="s">
        <v>1880</v>
      </c>
      <c r="I6" s="1121"/>
    </row>
    <row r="7" spans="1:9">
      <c r="A7" s="1121"/>
      <c r="B7" s="1127"/>
      <c r="C7" s="1128"/>
      <c r="D7" s="1127"/>
      <c r="E7" s="1129"/>
      <c r="F7" s="894" t="s">
        <v>236</v>
      </c>
      <c r="G7" s="895" t="s">
        <v>12</v>
      </c>
      <c r="H7" s="894" t="s">
        <v>236</v>
      </c>
      <c r="I7" s="896" t="s">
        <v>12</v>
      </c>
    </row>
    <row r="8" spans="1:9">
      <c r="A8" s="897">
        <v>1</v>
      </c>
      <c r="B8" s="898">
        <v>2</v>
      </c>
      <c r="C8" s="899">
        <v>3</v>
      </c>
      <c r="D8" s="900">
        <v>4</v>
      </c>
      <c r="E8" s="901">
        <v>5</v>
      </c>
      <c r="F8" s="897">
        <v>6</v>
      </c>
      <c r="G8" s="901">
        <v>7</v>
      </c>
      <c r="H8" s="901">
        <v>8</v>
      </c>
      <c r="I8" s="901">
        <v>9</v>
      </c>
    </row>
    <row r="9" spans="1:9" ht="33" customHeight="1">
      <c r="A9" s="897">
        <v>1</v>
      </c>
      <c r="B9" s="902" t="s">
        <v>1881</v>
      </c>
      <c r="C9" s="903">
        <v>7130601965</v>
      </c>
      <c r="D9" s="897" t="s">
        <v>18</v>
      </c>
      <c r="E9" s="904">
        <f>VLOOKUP(C9,'SOR RATE 2025-26'!A:D,4,0)/1000</f>
        <v>56.821719999999999</v>
      </c>
      <c r="F9" s="897">
        <v>16324</v>
      </c>
      <c r="G9" s="904">
        <f>F9*E9</f>
        <v>927557.75728000002</v>
      </c>
      <c r="H9" s="897">
        <v>16324</v>
      </c>
      <c r="I9" s="523">
        <f>H9*E9</f>
        <v>927557.75728000002</v>
      </c>
    </row>
    <row r="10" spans="1:9" ht="16.5" customHeight="1">
      <c r="A10" s="897">
        <v>2</v>
      </c>
      <c r="B10" s="905" t="s">
        <v>1882</v>
      </c>
      <c r="C10" s="903">
        <v>7130310051</v>
      </c>
      <c r="D10" s="897" t="s">
        <v>194</v>
      </c>
      <c r="E10" s="904">
        <f>VLOOKUP(C10,'SOR RATE 2025-26'!A:D,4,0)/1000</f>
        <v>1261.85697</v>
      </c>
      <c r="F10" s="897">
        <v>1060</v>
      </c>
      <c r="G10" s="904">
        <f>F10*E10</f>
        <v>1337568.3882000002</v>
      </c>
      <c r="H10" s="897"/>
      <c r="I10" s="523"/>
    </row>
    <row r="11" spans="1:9" ht="16.5" customHeight="1">
      <c r="A11" s="897">
        <v>3</v>
      </c>
      <c r="B11" s="905" t="s">
        <v>1883</v>
      </c>
      <c r="C11" s="903">
        <v>7130310052</v>
      </c>
      <c r="D11" s="897" t="s">
        <v>194</v>
      </c>
      <c r="E11" s="904">
        <f>VLOOKUP(C11,'SOR RATE 2025-26'!A:D,4,0)/1000</f>
        <v>1549.0014199999998</v>
      </c>
      <c r="F11" s="897"/>
      <c r="G11" s="904"/>
      <c r="H11" s="897">
        <v>1060</v>
      </c>
      <c r="I11" s="523">
        <f>H11*E11</f>
        <v>1641941.5051999998</v>
      </c>
    </row>
    <row r="12" spans="1:9" ht="17.25" customHeight="1">
      <c r="A12" s="897">
        <v>4</v>
      </c>
      <c r="B12" s="905" t="s">
        <v>1884</v>
      </c>
      <c r="C12" s="903">
        <v>7130320038</v>
      </c>
      <c r="D12" s="897" t="s">
        <v>53</v>
      </c>
      <c r="E12" s="904">
        <f>VLOOKUP(C12,'SOR RATE 2025-26'!A:D,4,0)</f>
        <v>16894.36</v>
      </c>
      <c r="F12" s="897">
        <v>2</v>
      </c>
      <c r="G12" s="904">
        <f>F12*E12</f>
        <v>33788.720000000001</v>
      </c>
      <c r="H12" s="897"/>
      <c r="I12" s="523"/>
    </row>
    <row r="13" spans="1:9" ht="17.25" customHeight="1">
      <c r="A13" s="897">
        <v>5</v>
      </c>
      <c r="B13" s="905" t="s">
        <v>1885</v>
      </c>
      <c r="C13" s="903">
        <v>7130320039</v>
      </c>
      <c r="D13" s="897" t="s">
        <v>53</v>
      </c>
      <c r="E13" s="904">
        <f>VLOOKUP(C13,'SOR RATE 2025-26'!A:D,4,0)</f>
        <v>20273.22</v>
      </c>
      <c r="F13" s="897"/>
      <c r="G13" s="904"/>
      <c r="H13" s="897">
        <v>2</v>
      </c>
      <c r="I13" s="523">
        <f>H13*E13</f>
        <v>40546.44</v>
      </c>
    </row>
    <row r="14" spans="1:9" ht="46.5" customHeight="1">
      <c r="A14" s="897">
        <v>6</v>
      </c>
      <c r="B14" s="117" t="s">
        <v>1886</v>
      </c>
      <c r="C14" s="903">
        <v>7130310056</v>
      </c>
      <c r="D14" s="97" t="s">
        <v>53</v>
      </c>
      <c r="E14" s="904">
        <f>VLOOKUP(C14,'SOR RATE 2025-26'!A:D,4,0)</f>
        <v>33788.720000000001</v>
      </c>
      <c r="F14" s="897">
        <v>3</v>
      </c>
      <c r="G14" s="904">
        <f>F14*E14</f>
        <v>101366.16</v>
      </c>
      <c r="H14" s="897"/>
      <c r="I14" s="523"/>
    </row>
    <row r="15" spans="1:9" ht="21" customHeight="1">
      <c r="A15" s="897">
        <v>7</v>
      </c>
      <c r="B15" s="906" t="s">
        <v>451</v>
      </c>
      <c r="C15" s="903">
        <v>7130310088</v>
      </c>
      <c r="D15" s="907" t="s">
        <v>53</v>
      </c>
      <c r="E15" s="904">
        <f>VLOOKUP(C15,'SOR RATE 2025-26'!A:D,4,0)</f>
        <v>44927.39</v>
      </c>
      <c r="F15" s="897"/>
      <c r="G15" s="904"/>
      <c r="H15" s="897">
        <v>3</v>
      </c>
      <c r="I15" s="523">
        <f>E15*H15</f>
        <v>134782.16999999998</v>
      </c>
    </row>
    <row r="16" spans="1:9">
      <c r="A16" s="897">
        <v>8</v>
      </c>
      <c r="B16" s="117" t="s">
        <v>870</v>
      </c>
      <c r="C16" s="897">
        <v>7130870010</v>
      </c>
      <c r="D16" s="97" t="s">
        <v>90</v>
      </c>
      <c r="E16" s="904">
        <f>VLOOKUP(C16,'SOR RATE 2025-26'!A:D,4,0)</f>
        <v>985.1</v>
      </c>
      <c r="F16" s="908">
        <v>6</v>
      </c>
      <c r="G16" s="904">
        <f t="shared" ref="G16:G26" si="0">F16*E16</f>
        <v>5910.6</v>
      </c>
      <c r="H16" s="897">
        <v>6</v>
      </c>
      <c r="I16" s="523">
        <f t="shared" ref="I16:I21" si="1">H16*E16</f>
        <v>5910.6</v>
      </c>
    </row>
    <row r="17" spans="1:9">
      <c r="A17" s="897">
        <v>9</v>
      </c>
      <c r="B17" s="519" t="s">
        <v>1887</v>
      </c>
      <c r="C17" s="897">
        <v>7130810681</v>
      </c>
      <c r="D17" s="897" t="s">
        <v>53</v>
      </c>
      <c r="E17" s="904">
        <f>VLOOKUP(C17,'SOR RATE 2025-26'!A:D,4,0)</f>
        <v>3829.65</v>
      </c>
      <c r="F17" s="897">
        <v>0</v>
      </c>
      <c r="G17" s="904">
        <f t="shared" si="0"/>
        <v>0</v>
      </c>
      <c r="H17" s="897">
        <v>0</v>
      </c>
      <c r="I17" s="523">
        <f t="shared" si="1"/>
        <v>0</v>
      </c>
    </row>
    <row r="18" spans="1:9" ht="14.25" customHeight="1">
      <c r="A18" s="897">
        <v>10</v>
      </c>
      <c r="B18" s="905" t="s">
        <v>498</v>
      </c>
      <c r="C18" s="883">
        <v>7130877681</v>
      </c>
      <c r="D18" s="901" t="s">
        <v>90</v>
      </c>
      <c r="E18" s="904">
        <f>VLOOKUP(C18,'SOR RATE 2025-26'!A:D,4,0)</f>
        <v>3097.31</v>
      </c>
      <c r="F18" s="897">
        <v>8</v>
      </c>
      <c r="G18" s="904">
        <f t="shared" si="0"/>
        <v>24778.48</v>
      </c>
      <c r="H18" s="897">
        <v>8</v>
      </c>
      <c r="I18" s="523">
        <f t="shared" si="1"/>
        <v>24778.48</v>
      </c>
    </row>
    <row r="19" spans="1:9" ht="33" customHeight="1">
      <c r="A19" s="897">
        <v>11</v>
      </c>
      <c r="B19" s="905" t="s">
        <v>496</v>
      </c>
      <c r="C19" s="897">
        <v>7130877683</v>
      </c>
      <c r="D19" s="901" t="s">
        <v>90</v>
      </c>
      <c r="E19" s="904">
        <f>VLOOKUP(C19,'SOR RATE 2025-26'!A:D,4,0)</f>
        <v>2753.15</v>
      </c>
      <c r="F19" s="897">
        <v>36</v>
      </c>
      <c r="G19" s="904">
        <f t="shared" si="0"/>
        <v>99113.400000000009</v>
      </c>
      <c r="H19" s="897">
        <v>36</v>
      </c>
      <c r="I19" s="523">
        <f t="shared" si="1"/>
        <v>99113.400000000009</v>
      </c>
    </row>
    <row r="20" spans="1:9">
      <c r="A20" s="897">
        <v>12</v>
      </c>
      <c r="B20" s="909" t="s">
        <v>1888</v>
      </c>
      <c r="C20" s="897">
        <v>7130820029</v>
      </c>
      <c r="D20" s="901" t="s">
        <v>90</v>
      </c>
      <c r="E20" s="904">
        <f>VLOOKUP(C20,'SOR RATE 2025-26'!A:D,4,0)</f>
        <v>42.66</v>
      </c>
      <c r="F20" s="901">
        <v>200</v>
      </c>
      <c r="G20" s="904">
        <f t="shared" si="0"/>
        <v>8532</v>
      </c>
      <c r="H20" s="901">
        <v>200</v>
      </c>
      <c r="I20" s="523">
        <f t="shared" si="1"/>
        <v>8532</v>
      </c>
    </row>
    <row r="21" spans="1:9">
      <c r="A21" s="897">
        <v>13</v>
      </c>
      <c r="B21" s="909" t="s">
        <v>688</v>
      </c>
      <c r="C21" s="897">
        <v>7130810624</v>
      </c>
      <c r="D21" s="901" t="s">
        <v>1889</v>
      </c>
      <c r="E21" s="904">
        <f>VLOOKUP(C21,'SOR RATE 2025-26'!A:D,4,0)</f>
        <v>103.11</v>
      </c>
      <c r="F21" s="901">
        <v>0</v>
      </c>
      <c r="G21" s="904">
        <f t="shared" si="0"/>
        <v>0</v>
      </c>
      <c r="H21" s="901">
        <v>0</v>
      </c>
      <c r="I21" s="523">
        <f t="shared" si="1"/>
        <v>0</v>
      </c>
    </row>
    <row r="22" spans="1:9">
      <c r="A22" s="897">
        <v>14</v>
      </c>
      <c r="B22" s="905" t="s">
        <v>1890</v>
      </c>
      <c r="C22" s="897">
        <v>7130860033</v>
      </c>
      <c r="D22" s="901" t="s">
        <v>90</v>
      </c>
      <c r="E22" s="904">
        <f>VLOOKUP(C22,'SOR RATE 2025-26'!A:D,4,0)</f>
        <v>1066.71</v>
      </c>
      <c r="F22" s="897">
        <v>12</v>
      </c>
      <c r="G22" s="904">
        <f t="shared" si="0"/>
        <v>12800.52</v>
      </c>
      <c r="H22" s="897">
        <v>12</v>
      </c>
      <c r="I22" s="523">
        <f t="shared" ref="I22:I40" si="2">H22*E22</f>
        <v>12800.52</v>
      </c>
    </row>
    <row r="23" spans="1:9">
      <c r="A23" s="897">
        <v>15</v>
      </c>
      <c r="B23" s="905" t="s">
        <v>1891</v>
      </c>
      <c r="C23" s="897">
        <v>7130860076</v>
      </c>
      <c r="D23" s="901" t="s">
        <v>18</v>
      </c>
      <c r="E23" s="904">
        <f>VLOOKUP(C23,'SOR RATE 2025-26'!A:D,4,0)/1000</f>
        <v>90.645839999999993</v>
      </c>
      <c r="F23" s="897">
        <v>120</v>
      </c>
      <c r="G23" s="904">
        <f t="shared" si="0"/>
        <v>10877.5008</v>
      </c>
      <c r="H23" s="897">
        <v>120</v>
      </c>
      <c r="I23" s="523">
        <f>H23*E23</f>
        <v>10877.5008</v>
      </c>
    </row>
    <row r="24" spans="1:9">
      <c r="A24" s="897">
        <v>16</v>
      </c>
      <c r="B24" s="905" t="s">
        <v>1892</v>
      </c>
      <c r="C24" s="897">
        <v>7130810692</v>
      </c>
      <c r="D24" s="901" t="s">
        <v>90</v>
      </c>
      <c r="E24" s="904">
        <f>VLOOKUP(C24,'SOR RATE 2025-26'!A:D,4,0)</f>
        <v>371.1</v>
      </c>
      <c r="F24" s="901">
        <v>24</v>
      </c>
      <c r="G24" s="904">
        <f t="shared" si="0"/>
        <v>8906.4000000000015</v>
      </c>
      <c r="H24" s="901">
        <v>24</v>
      </c>
      <c r="I24" s="523">
        <f t="shared" si="2"/>
        <v>8906.4000000000015</v>
      </c>
    </row>
    <row r="25" spans="1:9">
      <c r="A25" s="897">
        <v>17</v>
      </c>
      <c r="B25" s="905" t="s">
        <v>1893</v>
      </c>
      <c r="C25" s="897">
        <v>7130810692</v>
      </c>
      <c r="D25" s="901" t="s">
        <v>90</v>
      </c>
      <c r="E25" s="904">
        <f>VLOOKUP(C25,'SOR RATE 2025-26'!A:D,4,0)</f>
        <v>371.1</v>
      </c>
      <c r="F25" s="901">
        <v>0</v>
      </c>
      <c r="G25" s="904">
        <f t="shared" si="0"/>
        <v>0</v>
      </c>
      <c r="H25" s="901">
        <v>0</v>
      </c>
      <c r="I25" s="523">
        <f t="shared" si="2"/>
        <v>0</v>
      </c>
    </row>
    <row r="26" spans="1:9">
      <c r="A26" s="897">
        <v>18</v>
      </c>
      <c r="B26" s="905" t="s">
        <v>1894</v>
      </c>
      <c r="C26" s="654">
        <v>7130600032</v>
      </c>
      <c r="D26" s="901" t="s">
        <v>18</v>
      </c>
      <c r="E26" s="904">
        <f>VLOOKUP(C26,'SOR RATE 2025-26'!A:D,4,0)/1000</f>
        <v>49.126339999999999</v>
      </c>
      <c r="F26" s="901">
        <v>0</v>
      </c>
      <c r="G26" s="904">
        <f t="shared" si="0"/>
        <v>0</v>
      </c>
      <c r="H26" s="901">
        <v>0</v>
      </c>
      <c r="I26" s="523">
        <f>H26*E26</f>
        <v>0</v>
      </c>
    </row>
    <row r="27" spans="1:9" ht="15.75" customHeight="1">
      <c r="A27" s="97">
        <v>19</v>
      </c>
      <c r="B27" s="927" t="s">
        <v>1895</v>
      </c>
      <c r="C27" s="97">
        <v>7130870043</v>
      </c>
      <c r="D27" s="97" t="s">
        <v>18</v>
      </c>
      <c r="E27" s="904">
        <f>VLOOKUP(C27,'SOR RATE 2025-26'!A:D,4,0)/1000</f>
        <v>71.584320000000005</v>
      </c>
      <c r="F27" s="97">
        <v>40</v>
      </c>
      <c r="G27" s="101">
        <f>E27*F27</f>
        <v>2863.3728000000001</v>
      </c>
      <c r="H27" s="97">
        <v>40</v>
      </c>
      <c r="I27" s="523">
        <f>H27*E27</f>
        <v>2863.3728000000001</v>
      </c>
    </row>
    <row r="28" spans="1:9">
      <c r="A28" s="97">
        <v>20</v>
      </c>
      <c r="B28" s="927" t="s">
        <v>38</v>
      </c>
      <c r="C28" s="654">
        <v>7130211158</v>
      </c>
      <c r="D28" s="97" t="s">
        <v>39</v>
      </c>
      <c r="E28" s="904">
        <f>VLOOKUP(C28,'SOR RATE 2025-26'!A:D,4,0)</f>
        <v>184.42</v>
      </c>
      <c r="F28" s="97">
        <v>40</v>
      </c>
      <c r="G28" s="101">
        <f>E28*F28</f>
        <v>7376.7999999999993</v>
      </c>
      <c r="H28" s="97">
        <v>40</v>
      </c>
      <c r="I28" s="523">
        <f>H28*E28</f>
        <v>7376.7999999999993</v>
      </c>
    </row>
    <row r="29" spans="1:9">
      <c r="A29" s="97">
        <v>21</v>
      </c>
      <c r="B29" s="927" t="s">
        <v>40</v>
      </c>
      <c r="C29" s="654">
        <v>7130210809</v>
      </c>
      <c r="D29" s="97" t="s">
        <v>39</v>
      </c>
      <c r="E29" s="904">
        <f>VLOOKUP(C29,'SOR RATE 2025-26'!A:D,4,0)</f>
        <v>412.07</v>
      </c>
      <c r="F29" s="97">
        <v>40</v>
      </c>
      <c r="G29" s="101">
        <f>E29*F29</f>
        <v>16482.8</v>
      </c>
      <c r="H29" s="97">
        <v>40</v>
      </c>
      <c r="I29" s="523">
        <f t="shared" si="2"/>
        <v>16482.8</v>
      </c>
    </row>
    <row r="30" spans="1:9">
      <c r="A30" s="897">
        <v>22</v>
      </c>
      <c r="B30" s="905" t="s">
        <v>1896</v>
      </c>
      <c r="C30" s="654">
        <v>7130870013</v>
      </c>
      <c r="D30" s="901" t="s">
        <v>90</v>
      </c>
      <c r="E30" s="904">
        <f>VLOOKUP(C30,'SOR RATE 2025-26'!A:D,4,0)</f>
        <v>149.25</v>
      </c>
      <c r="F30" s="897">
        <v>40</v>
      </c>
      <c r="G30" s="904">
        <f t="shared" ref="G30:G37" si="3">F30*E30</f>
        <v>5970</v>
      </c>
      <c r="H30" s="897">
        <v>40</v>
      </c>
      <c r="I30" s="523">
        <f t="shared" si="2"/>
        <v>5970</v>
      </c>
    </row>
    <row r="31" spans="1:9" ht="18" customHeight="1">
      <c r="A31" s="897">
        <v>23</v>
      </c>
      <c r="B31" s="102" t="s">
        <v>1897</v>
      </c>
      <c r="C31" s="103">
        <v>7130610206</v>
      </c>
      <c r="D31" s="97" t="s">
        <v>18</v>
      </c>
      <c r="E31" s="904">
        <f>VLOOKUP(C31,'SOR RATE 2025-26'!A:D,4,0)/1000</f>
        <v>86.441000000000003</v>
      </c>
      <c r="F31" s="897">
        <v>80</v>
      </c>
      <c r="G31" s="904">
        <f t="shared" si="3"/>
        <v>6915.2800000000007</v>
      </c>
      <c r="H31" s="897">
        <v>80</v>
      </c>
      <c r="I31" s="523">
        <f t="shared" si="2"/>
        <v>6915.2800000000007</v>
      </c>
    </row>
    <row r="32" spans="1:9">
      <c r="A32" s="897">
        <v>24</v>
      </c>
      <c r="B32" s="909" t="s">
        <v>101</v>
      </c>
      <c r="C32" s="901">
        <v>7130880041</v>
      </c>
      <c r="D32" s="901" t="s">
        <v>90</v>
      </c>
      <c r="E32" s="904">
        <f>VLOOKUP(C32,'SOR RATE 2025-26'!A:D,4,0)</f>
        <v>104.33</v>
      </c>
      <c r="F32" s="901">
        <v>40</v>
      </c>
      <c r="G32" s="904">
        <f t="shared" si="3"/>
        <v>4173.2</v>
      </c>
      <c r="H32" s="901">
        <v>40</v>
      </c>
      <c r="I32" s="523">
        <f t="shared" si="2"/>
        <v>4173.2</v>
      </c>
    </row>
    <row r="33" spans="1:9" ht="57.75" customHeight="1">
      <c r="A33" s="910">
        <v>25</v>
      </c>
      <c r="B33" s="576" t="s">
        <v>1927</v>
      </c>
      <c r="C33" s="901">
        <v>7130200202</v>
      </c>
      <c r="D33" s="897" t="s">
        <v>66</v>
      </c>
      <c r="E33" s="904">
        <f>VLOOKUP(C33,'SOR RATE 2025-26'!A:D,4,0)</f>
        <v>2970.0000000000005</v>
      </c>
      <c r="F33" s="897">
        <v>29.6</v>
      </c>
      <c r="G33" s="904">
        <f>F33*E33</f>
        <v>87912.000000000015</v>
      </c>
      <c r="H33" s="897">
        <v>29.6</v>
      </c>
      <c r="I33" s="523">
        <f>H33*E33</f>
        <v>87912.000000000015</v>
      </c>
    </row>
    <row r="34" spans="1:9" ht="16.5" customHeight="1">
      <c r="A34" s="897">
        <v>26</v>
      </c>
      <c r="B34" s="906" t="s">
        <v>1900</v>
      </c>
      <c r="C34" s="911">
        <v>7130840021</v>
      </c>
      <c r="D34" s="97" t="s">
        <v>94</v>
      </c>
      <c r="E34" s="904">
        <f>VLOOKUP(C34,'SOR RATE 2025-26'!A:D,4,0)</f>
        <v>4094.6</v>
      </c>
      <c r="F34" s="883">
        <v>6</v>
      </c>
      <c r="G34" s="904">
        <f>F34*E34</f>
        <v>24567.599999999999</v>
      </c>
      <c r="H34" s="883">
        <v>6</v>
      </c>
      <c r="I34" s="523">
        <f>H34*E34</f>
        <v>24567.599999999999</v>
      </c>
    </row>
    <row r="35" spans="1:9" ht="16.5" customHeight="1">
      <c r="A35" s="897">
        <v>27</v>
      </c>
      <c r="B35" s="98" t="s">
        <v>250</v>
      </c>
      <c r="C35" s="911">
        <v>7130830060</v>
      </c>
      <c r="D35" s="97" t="s">
        <v>30</v>
      </c>
      <c r="E35" s="904">
        <f>VLOOKUP(C35,'SOR RATE 2025-26'!A:D,4,0)/1000</f>
        <v>80.886420000000001</v>
      </c>
      <c r="F35" s="883">
        <v>18</v>
      </c>
      <c r="G35" s="904">
        <f>F35*E35</f>
        <v>1455.9555600000001</v>
      </c>
      <c r="H35" s="883">
        <v>18</v>
      </c>
      <c r="I35" s="523">
        <f>H35*E35</f>
        <v>1455.9555600000001</v>
      </c>
    </row>
    <row r="36" spans="1:9" ht="16.5" customHeight="1">
      <c r="A36" s="897">
        <v>28</v>
      </c>
      <c r="B36" s="653" t="s">
        <v>251</v>
      </c>
      <c r="C36" s="911">
        <v>7130830585</v>
      </c>
      <c r="D36" s="97" t="s">
        <v>90</v>
      </c>
      <c r="E36" s="904">
        <f>VLOOKUP(C36,'SOR RATE 2025-26'!A:D,4,0)</f>
        <v>360.25</v>
      </c>
      <c r="F36" s="883">
        <v>6</v>
      </c>
      <c r="G36" s="904">
        <f t="shared" si="3"/>
        <v>2161.5</v>
      </c>
      <c r="H36" s="883">
        <v>6</v>
      </c>
      <c r="I36" s="523">
        <f t="shared" si="2"/>
        <v>2161.5</v>
      </c>
    </row>
    <row r="37" spans="1:9" ht="47.25" customHeight="1">
      <c r="A37" s="897">
        <v>29</v>
      </c>
      <c r="B37" s="906" t="s">
        <v>1901</v>
      </c>
      <c r="C37" s="883">
        <v>7130642039</v>
      </c>
      <c r="D37" s="883" t="s">
        <v>15</v>
      </c>
      <c r="E37" s="904">
        <f>VLOOKUP(C37,'SOR RATE 2025-26'!A:D,4,0)</f>
        <v>902.45</v>
      </c>
      <c r="F37" s="883">
        <f>4+6</f>
        <v>10</v>
      </c>
      <c r="G37" s="904">
        <f t="shared" si="3"/>
        <v>9024.5</v>
      </c>
      <c r="H37" s="883">
        <f>4+6</f>
        <v>10</v>
      </c>
      <c r="I37" s="523">
        <f t="shared" si="2"/>
        <v>9024.5</v>
      </c>
    </row>
    <row r="38" spans="1:9" ht="15.75">
      <c r="A38" s="1122">
        <v>30</v>
      </c>
      <c r="B38" s="125" t="s">
        <v>103</v>
      </c>
      <c r="C38" s="912"/>
      <c r="D38" s="883" t="s">
        <v>18</v>
      </c>
      <c r="E38" s="904"/>
      <c r="F38" s="521">
        <v>55</v>
      </c>
      <c r="G38" s="101"/>
      <c r="H38" s="897">
        <v>55</v>
      </c>
      <c r="I38" s="523"/>
    </row>
    <row r="39" spans="1:9">
      <c r="A39" s="1123"/>
      <c r="B39" s="914" t="s">
        <v>44</v>
      </c>
      <c r="C39" s="103">
        <v>7130620614</v>
      </c>
      <c r="D39" s="883" t="s">
        <v>18</v>
      </c>
      <c r="E39" s="904">
        <f>VLOOKUP(C39,'SOR RATE 2025-26'!A:D,4,0)</f>
        <v>86.09</v>
      </c>
      <c r="F39" s="521">
        <v>35</v>
      </c>
      <c r="G39" s="101">
        <f>F39*E39</f>
        <v>3013.15</v>
      </c>
      <c r="H39" s="521">
        <v>35</v>
      </c>
      <c r="I39" s="523">
        <f t="shared" si="2"/>
        <v>3013.15</v>
      </c>
    </row>
    <row r="40" spans="1:9">
      <c r="A40" s="1124"/>
      <c r="B40" s="914" t="s">
        <v>105</v>
      </c>
      <c r="C40" s="103">
        <v>7130620631</v>
      </c>
      <c r="D40" s="883" t="s">
        <v>18</v>
      </c>
      <c r="E40" s="904">
        <f>VLOOKUP(C40,'SOR RATE 2025-26'!A:D,4,0)</f>
        <v>84.63</v>
      </c>
      <c r="F40" s="521">
        <v>20</v>
      </c>
      <c r="G40" s="101">
        <f>F40*E40</f>
        <v>1692.6</v>
      </c>
      <c r="H40" s="521">
        <v>20</v>
      </c>
      <c r="I40" s="523">
        <f t="shared" si="2"/>
        <v>1692.6</v>
      </c>
    </row>
    <row r="41" spans="1:9">
      <c r="A41" s="894">
        <v>31</v>
      </c>
      <c r="B41" s="110" t="s">
        <v>1902</v>
      </c>
      <c r="C41" s="915"/>
      <c r="D41" s="915"/>
      <c r="E41" s="916"/>
      <c r="F41" s="915"/>
      <c r="G41" s="917">
        <f>SUM(G9:G40)</f>
        <v>2744808.6846400006</v>
      </c>
      <c r="H41" s="917"/>
      <c r="I41" s="917">
        <f>SUM(I9:I40)</f>
        <v>3089355.5316399997</v>
      </c>
    </row>
    <row r="42" spans="1:9">
      <c r="A42" s="918">
        <v>32</v>
      </c>
      <c r="B42" s="919" t="s">
        <v>62</v>
      </c>
      <c r="C42" s="915"/>
      <c r="D42" s="915"/>
      <c r="E42" s="916"/>
      <c r="F42" s="915"/>
      <c r="G42" s="917">
        <f>G41/1.18</f>
        <v>2326109.0547796618</v>
      </c>
      <c r="H42" s="917"/>
      <c r="I42" s="917">
        <f>I41/1.18</f>
        <v>2618097.9081694912</v>
      </c>
    </row>
    <row r="43" spans="1:9" ht="17.25" customHeight="1">
      <c r="A43" s="114">
        <v>33</v>
      </c>
      <c r="B43" s="920" t="s">
        <v>1903</v>
      </c>
      <c r="C43" s="921"/>
      <c r="D43" s="921"/>
      <c r="E43" s="922">
        <v>7.4999999999999997E-2</v>
      </c>
      <c r="F43" s="921"/>
      <c r="G43" s="904">
        <f>G42*E43</f>
        <v>174458.17910847464</v>
      </c>
      <c r="H43" s="612"/>
      <c r="I43" s="101">
        <f>I41*E43</f>
        <v>231701.66487299997</v>
      </c>
    </row>
    <row r="44" spans="1:9">
      <c r="A44" s="97">
        <v>34</v>
      </c>
      <c r="B44" s="238" t="s">
        <v>1909</v>
      </c>
      <c r="C44" s="927"/>
      <c r="D44" s="927"/>
      <c r="E44" s="927"/>
      <c r="F44" s="924"/>
      <c r="G44" s="904">
        <v>208041.77</v>
      </c>
      <c r="H44" s="926"/>
      <c r="I44" s="904">
        <v>250250.97</v>
      </c>
    </row>
    <row r="45" spans="1:9">
      <c r="A45" s="97">
        <v>35</v>
      </c>
      <c r="B45" s="534" t="s">
        <v>1906</v>
      </c>
      <c r="C45" s="104"/>
      <c r="D45" s="104" t="s">
        <v>66</v>
      </c>
      <c r="E45" s="928">
        <f>719.44986*1.029</f>
        <v>740.31390593999993</v>
      </c>
      <c r="F45" s="104" t="s">
        <v>1907</v>
      </c>
      <c r="G45" s="101">
        <f>F45*E45</f>
        <v>21913.291615824</v>
      </c>
      <c r="H45" s="104" t="s">
        <v>1907</v>
      </c>
      <c r="I45" s="101">
        <f>H45*E45</f>
        <v>21913.291615824</v>
      </c>
    </row>
    <row r="46" spans="1:9">
      <c r="A46" s="97">
        <v>36</v>
      </c>
      <c r="B46" s="938" t="s">
        <v>1908</v>
      </c>
      <c r="C46" s="104"/>
      <c r="D46" s="104" t="s">
        <v>90</v>
      </c>
      <c r="E46" s="101">
        <f>3266.55*1.029</f>
        <v>3361.2799500000001</v>
      </c>
      <c r="F46" s="930">
        <v>10</v>
      </c>
      <c r="G46" s="101">
        <f>F46*E46</f>
        <v>33612.799500000001</v>
      </c>
      <c r="H46" s="930">
        <v>10</v>
      </c>
      <c r="I46" s="101">
        <f>H46*E46</f>
        <v>33612.799500000001</v>
      </c>
    </row>
    <row r="47" spans="1:9">
      <c r="A47" s="97">
        <v>37</v>
      </c>
      <c r="B47" s="923" t="s">
        <v>1904</v>
      </c>
      <c r="C47" s="924"/>
      <c r="D47" s="924"/>
      <c r="E47" s="925"/>
      <c r="F47" s="924"/>
      <c r="G47" s="101"/>
      <c r="H47" s="926"/>
      <c r="I47" s="101"/>
    </row>
    <row r="48" spans="1:9">
      <c r="A48" s="97" t="s">
        <v>67</v>
      </c>
      <c r="B48" s="923" t="s">
        <v>1905</v>
      </c>
      <c r="C48" s="927"/>
      <c r="D48" s="927"/>
      <c r="E48" s="927">
        <v>0.02</v>
      </c>
      <c r="F48" s="924"/>
      <c r="G48" s="101">
        <f>E48*G42</f>
        <v>46522.181095593238</v>
      </c>
      <c r="H48" s="926"/>
      <c r="I48" s="101">
        <f>E48*I42</f>
        <v>52361.958163389827</v>
      </c>
    </row>
    <row r="49" spans="1:9" ht="30">
      <c r="A49" s="97">
        <v>38</v>
      </c>
      <c r="B49" s="929" t="s">
        <v>1953</v>
      </c>
      <c r="C49" s="104"/>
      <c r="D49" s="104"/>
      <c r="E49" s="101"/>
      <c r="F49" s="930"/>
      <c r="G49" s="101">
        <f>(G42+G43+G44+G45+G46+G48)*0.125</f>
        <v>351332.15951244422</v>
      </c>
      <c r="H49" s="101"/>
      <c r="I49" s="101">
        <f>(I42+I43+I44+I45+I46+I48)*0.125</f>
        <v>400992.32404021319</v>
      </c>
    </row>
    <row r="50" spans="1:9" ht="30">
      <c r="A50" s="94">
        <v>39</v>
      </c>
      <c r="B50" s="327" t="s">
        <v>1954</v>
      </c>
      <c r="C50" s="104"/>
      <c r="D50" s="104"/>
      <c r="E50" s="101"/>
      <c r="F50" s="930"/>
      <c r="G50" s="111">
        <f>G42+G43+G44+G45+G46+G48+G49</f>
        <v>3161989.4356119982</v>
      </c>
      <c r="H50" s="111"/>
      <c r="I50" s="111">
        <f>I42+I43+I44+I45+I46+I48+I49</f>
        <v>3608930.9163619187</v>
      </c>
    </row>
    <row r="51" spans="1:9">
      <c r="A51" s="97">
        <v>40</v>
      </c>
      <c r="B51" s="282" t="s">
        <v>1922</v>
      </c>
      <c r="C51" s="104"/>
      <c r="D51" s="104"/>
      <c r="E51" s="101">
        <v>0.09</v>
      </c>
      <c r="F51" s="930"/>
      <c r="G51" s="101">
        <f>E51*G50</f>
        <v>284579.04920507985</v>
      </c>
      <c r="H51" s="927"/>
      <c r="I51" s="101">
        <f>E51*I50</f>
        <v>324803.7824725727</v>
      </c>
    </row>
    <row r="52" spans="1:9">
      <c r="A52" s="97">
        <v>41</v>
      </c>
      <c r="B52" s="282" t="s">
        <v>1923</v>
      </c>
      <c r="C52" s="117"/>
      <c r="D52" s="117"/>
      <c r="E52" s="101">
        <v>0.09</v>
      </c>
      <c r="F52" s="117"/>
      <c r="G52" s="101">
        <f>E52*G50</f>
        <v>284579.04920507985</v>
      </c>
      <c r="H52" s="101"/>
      <c r="I52" s="101">
        <f>E52*I50</f>
        <v>324803.7824725727</v>
      </c>
    </row>
    <row r="53" spans="1:9">
      <c r="A53" s="94">
        <v>42</v>
      </c>
      <c r="B53" s="282" t="s">
        <v>1924</v>
      </c>
      <c r="C53" s="931"/>
      <c r="D53" s="931"/>
      <c r="E53" s="931"/>
      <c r="F53" s="931"/>
      <c r="G53" s="111">
        <f>SUM(G50:G52)</f>
        <v>3731147.5340221575</v>
      </c>
      <c r="H53" s="111"/>
      <c r="I53" s="111">
        <f>SUM(I50:I52)</f>
        <v>4258538.4813070642</v>
      </c>
    </row>
    <row r="54" spans="1:9">
      <c r="A54" s="932">
        <v>43</v>
      </c>
      <c r="B54" s="327" t="s">
        <v>74</v>
      </c>
      <c r="C54" s="933"/>
      <c r="D54" s="934"/>
      <c r="E54" s="934"/>
      <c r="F54" s="935"/>
      <c r="G54" s="111">
        <f>ROUND(G53,0)</f>
        <v>3731148</v>
      </c>
      <c r="H54" s="111"/>
      <c r="I54" s="111">
        <f>ROUND(I53,0)</f>
        <v>4258538</v>
      </c>
    </row>
    <row r="55" spans="1:9">
      <c r="A55" s="132"/>
      <c r="B55" s="89"/>
      <c r="C55" s="89"/>
      <c r="D55" s="89"/>
      <c r="E55" s="89"/>
      <c r="F55" s="89"/>
      <c r="G55" s="89"/>
      <c r="H55" s="89"/>
    </row>
    <row r="56" spans="1:9" ht="20.25">
      <c r="A56" s="936" t="s">
        <v>262</v>
      </c>
      <c r="B56" s="937" t="s">
        <v>263</v>
      </c>
    </row>
    <row r="57" spans="1:9" ht="45.75" customHeight="1">
      <c r="B57" s="1018" t="s">
        <v>1955</v>
      </c>
      <c r="C57" s="1018"/>
      <c r="D57" s="1018"/>
      <c r="E57" s="1018"/>
      <c r="F57" s="1018"/>
      <c r="G57" s="1018"/>
      <c r="H57" s="1018"/>
    </row>
    <row r="58" spans="1:9">
      <c r="B58" s="1011" t="s">
        <v>1956</v>
      </c>
      <c r="C58" s="1011"/>
      <c r="D58" s="1011"/>
      <c r="E58" s="1011"/>
      <c r="F58" s="1011"/>
      <c r="G58" s="1011"/>
      <c r="H58" s="1011"/>
    </row>
  </sheetData>
  <mergeCells count="12">
    <mergeCell ref="B57:H57"/>
    <mergeCell ref="B58:H58"/>
    <mergeCell ref="B1:E1"/>
    <mergeCell ref="H6:I6"/>
    <mergeCell ref="A38:A40"/>
    <mergeCell ref="A3:G3"/>
    <mergeCell ref="A6:A7"/>
    <mergeCell ref="B6:B7"/>
    <mergeCell ref="C6:C7"/>
    <mergeCell ref="D6:D7"/>
    <mergeCell ref="E6:E7"/>
    <mergeCell ref="F6:G6"/>
  </mergeCells>
  <conditionalFormatting sqref="B42">
    <cfRule type="cellIs" dxfId="1" priority="1" stopIfTrue="1" operator="equal">
      <formula>"?"</formula>
    </cfRule>
  </conditionalFormatting>
  <pageMargins left="0.7" right="0.7" top="0.75" bottom="0.75" header="0.3" footer="0.3"/>
  <pageSetup paperSize="9" scale="67"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46" workbookViewId="0">
      <selection activeCell="I55" sqref="I55"/>
    </sheetView>
  </sheetViews>
  <sheetFormatPr defaultColWidth="9.140625" defaultRowHeight="15"/>
  <cols>
    <col min="1" max="1" width="4.5703125" style="87" customWidth="1"/>
    <col min="2" max="2" width="56.7109375" style="37" customWidth="1"/>
    <col min="3" max="3" width="13.140625" style="37" customWidth="1"/>
    <col min="4" max="4" width="5.85546875" style="37" bestFit="1" customWidth="1"/>
    <col min="5" max="5" width="9.85546875" style="37" customWidth="1"/>
    <col min="6" max="6" width="7.5703125" style="37" customWidth="1"/>
    <col min="7" max="7" width="12.42578125" style="37" customWidth="1"/>
    <col min="8" max="8" width="6.7109375" style="37" bestFit="1" customWidth="1"/>
    <col min="9" max="9" width="14" style="37" customWidth="1"/>
    <col min="10" max="16384" width="9.140625" style="37"/>
  </cols>
  <sheetData>
    <row r="1" spans="1:9" s="334" customFormat="1" ht="18">
      <c r="A1" s="331"/>
      <c r="B1" s="1110" t="s">
        <v>1926</v>
      </c>
      <c r="C1" s="1110"/>
      <c r="D1" s="1110"/>
      <c r="E1" s="1110"/>
      <c r="F1" s="332"/>
      <c r="G1" s="333"/>
      <c r="H1" s="333"/>
    </row>
    <row r="2" spans="1:9">
      <c r="A2" s="132"/>
      <c r="B2" s="939"/>
      <c r="C2" s="940"/>
      <c r="D2" s="940"/>
      <c r="E2" s="940"/>
      <c r="F2" s="940"/>
      <c r="G2" s="940"/>
      <c r="H2" s="940"/>
      <c r="I2" s="941" t="s">
        <v>1874</v>
      </c>
    </row>
    <row r="3" spans="1:9" ht="33.75" customHeight="1">
      <c r="B3" s="1125" t="s">
        <v>1910</v>
      </c>
      <c r="C3" s="1125"/>
      <c r="D3" s="1125"/>
      <c r="E3" s="1125"/>
      <c r="F3" s="1125"/>
      <c r="G3" s="1125"/>
      <c r="H3" s="942"/>
      <c r="I3" s="942"/>
    </row>
    <row r="4" spans="1:9">
      <c r="A4" s="888"/>
      <c r="B4" s="889" t="s">
        <v>1911</v>
      </c>
      <c r="C4" s="890"/>
      <c r="D4" s="890"/>
      <c r="E4" s="890"/>
      <c r="F4" s="89"/>
      <c r="H4" s="890"/>
      <c r="I4" s="890"/>
    </row>
    <row r="5" spans="1:9">
      <c r="A5" s="888"/>
      <c r="B5" s="889"/>
      <c r="C5" s="890"/>
      <c r="D5" s="890"/>
      <c r="E5" s="890"/>
      <c r="F5" s="89"/>
      <c r="H5" s="890"/>
      <c r="I5" s="890"/>
    </row>
    <row r="6" spans="1:9" ht="45" customHeight="1">
      <c r="A6" s="1121" t="s">
        <v>79</v>
      </c>
      <c r="B6" s="1127" t="s">
        <v>4</v>
      </c>
      <c r="C6" s="1128" t="s">
        <v>1878</v>
      </c>
      <c r="D6" s="1127" t="s">
        <v>6</v>
      </c>
      <c r="E6" s="1129" t="s">
        <v>11</v>
      </c>
      <c r="F6" s="1121" t="s">
        <v>1912</v>
      </c>
      <c r="G6" s="1121"/>
      <c r="H6" s="1121" t="s">
        <v>1913</v>
      </c>
      <c r="I6" s="1121"/>
    </row>
    <row r="7" spans="1:9" ht="17.25" customHeight="1">
      <c r="A7" s="1121"/>
      <c r="B7" s="1127"/>
      <c r="C7" s="1128"/>
      <c r="D7" s="1127"/>
      <c r="E7" s="1129"/>
      <c r="F7" s="894" t="s">
        <v>236</v>
      </c>
      <c r="G7" s="895" t="s">
        <v>12</v>
      </c>
      <c r="H7" s="894" t="s">
        <v>236</v>
      </c>
      <c r="I7" s="895" t="s">
        <v>12</v>
      </c>
    </row>
    <row r="8" spans="1:9">
      <c r="A8" s="897">
        <v>1</v>
      </c>
      <c r="B8" s="898">
        <v>2</v>
      </c>
      <c r="C8" s="899">
        <v>3</v>
      </c>
      <c r="D8" s="900">
        <v>4</v>
      </c>
      <c r="E8" s="901">
        <v>5</v>
      </c>
      <c r="F8" s="897">
        <v>6</v>
      </c>
      <c r="G8" s="897">
        <v>7</v>
      </c>
      <c r="H8" s="897">
        <v>8</v>
      </c>
      <c r="I8" s="901">
        <v>9</v>
      </c>
    </row>
    <row r="9" spans="1:9" ht="33" customHeight="1">
      <c r="A9" s="897">
        <v>1</v>
      </c>
      <c r="B9" s="902" t="s">
        <v>1914</v>
      </c>
      <c r="C9" s="903">
        <v>7130601965</v>
      </c>
      <c r="D9" s="897" t="s">
        <v>18</v>
      </c>
      <c r="E9" s="904">
        <f>VLOOKUP(C9,'SOR RATE 2025-26'!A:D,4,0)/1000</f>
        <v>56.821719999999999</v>
      </c>
      <c r="F9" s="897">
        <v>20405</v>
      </c>
      <c r="G9" s="523">
        <f>F9*E9</f>
        <v>1159447.1965999999</v>
      </c>
      <c r="H9" s="897">
        <v>20405</v>
      </c>
      <c r="I9" s="904">
        <f>H9*E9</f>
        <v>1159447.1965999999</v>
      </c>
    </row>
    <row r="10" spans="1:9">
      <c r="A10" s="897">
        <v>2</v>
      </c>
      <c r="B10" s="905" t="s">
        <v>1915</v>
      </c>
      <c r="C10" s="903">
        <v>7130310053</v>
      </c>
      <c r="D10" s="897" t="s">
        <v>194</v>
      </c>
      <c r="E10" s="904">
        <f>VLOOKUP(C10,'SOR RATE 2025-26'!A:D,4,0)/1000</f>
        <v>1770.4467</v>
      </c>
      <c r="F10" s="897">
        <v>1060</v>
      </c>
      <c r="G10" s="523">
        <f>F10*E10</f>
        <v>1876673.5019999999</v>
      </c>
      <c r="H10" s="897"/>
      <c r="I10" s="904"/>
    </row>
    <row r="11" spans="1:9" ht="16.5" customHeight="1">
      <c r="A11" s="897">
        <v>3</v>
      </c>
      <c r="B11" s="905" t="s">
        <v>1916</v>
      </c>
      <c r="C11" s="903">
        <v>7130310054</v>
      </c>
      <c r="D11" s="897" t="s">
        <v>194</v>
      </c>
      <c r="E11" s="904">
        <f>VLOOKUP(C11,'SOR RATE 2025-26'!A:D,4,0)/1000</f>
        <v>2251.3059199999998</v>
      </c>
      <c r="F11" s="897"/>
      <c r="G11" s="523"/>
      <c r="H11" s="897">
        <v>1060</v>
      </c>
      <c r="I11" s="904">
        <f>H11*E11</f>
        <v>2386384.2751999996</v>
      </c>
    </row>
    <row r="12" spans="1:9" ht="17.25" customHeight="1">
      <c r="A12" s="897">
        <v>4</v>
      </c>
      <c r="B12" s="906" t="s">
        <v>451</v>
      </c>
      <c r="C12" s="903">
        <v>7130310088</v>
      </c>
      <c r="D12" s="897" t="s">
        <v>53</v>
      </c>
      <c r="E12" s="904">
        <f>VLOOKUP(C12,'SOR RATE 2025-26'!A:D,4,0)</f>
        <v>44927.39</v>
      </c>
      <c r="F12" s="897">
        <v>3</v>
      </c>
      <c r="G12" s="523">
        <f>F12*E12</f>
        <v>134782.16999999998</v>
      </c>
      <c r="H12" s="897"/>
      <c r="I12" s="904"/>
    </row>
    <row r="13" spans="1:9" ht="43.5" customHeight="1">
      <c r="A13" s="897">
        <v>5</v>
      </c>
      <c r="B13" s="117" t="s">
        <v>1917</v>
      </c>
      <c r="C13" s="903">
        <v>7130352037</v>
      </c>
      <c r="D13" s="97" t="s">
        <v>53</v>
      </c>
      <c r="E13" s="904">
        <f>VLOOKUP(C13,'SOR RATE 2025-26'!A:D,4,0)</f>
        <v>30528.26</v>
      </c>
      <c r="F13" s="897"/>
      <c r="G13" s="523"/>
      <c r="H13" s="897">
        <v>3</v>
      </c>
      <c r="I13" s="904">
        <f>H13*E13</f>
        <v>91584.78</v>
      </c>
    </row>
    <row r="14" spans="1:9">
      <c r="A14" s="897">
        <v>6</v>
      </c>
      <c r="B14" s="943" t="s">
        <v>1918</v>
      </c>
      <c r="C14" s="903">
        <v>7130320039</v>
      </c>
      <c r="D14" s="97" t="s">
        <v>53</v>
      </c>
      <c r="E14" s="904">
        <f>VLOOKUP(C14,'SOR RATE 2025-26'!A:D,4,0)</f>
        <v>20273.22</v>
      </c>
      <c r="F14" s="897">
        <v>2</v>
      </c>
      <c r="G14" s="523">
        <f>F14*E14</f>
        <v>40546.44</v>
      </c>
      <c r="H14" s="897"/>
      <c r="I14" s="904"/>
    </row>
    <row r="15" spans="1:9" ht="17.25" customHeight="1">
      <c r="A15" s="897">
        <v>7</v>
      </c>
      <c r="B15" s="905" t="s">
        <v>1919</v>
      </c>
      <c r="C15" s="903">
        <v>7130320040</v>
      </c>
      <c r="D15" s="897" t="s">
        <v>53</v>
      </c>
      <c r="E15" s="904">
        <f>VLOOKUP(C15,'SOR RATE 2025-26'!A:D,4,0)</f>
        <v>23652.11</v>
      </c>
      <c r="F15" s="897"/>
      <c r="G15" s="523"/>
      <c r="H15" s="897">
        <v>2</v>
      </c>
      <c r="I15" s="904">
        <f>H15*E15</f>
        <v>47304.22</v>
      </c>
    </row>
    <row r="16" spans="1:9">
      <c r="A16" s="897">
        <v>8</v>
      </c>
      <c r="B16" s="117" t="s">
        <v>870</v>
      </c>
      <c r="C16" s="897">
        <v>7130870010</v>
      </c>
      <c r="D16" s="97" t="s">
        <v>90</v>
      </c>
      <c r="E16" s="904">
        <f>VLOOKUP(C16,'SOR RATE 2025-26'!A:D,4,0)</f>
        <v>985.1</v>
      </c>
      <c r="F16" s="913">
        <v>6</v>
      </c>
      <c r="G16" s="523">
        <f t="shared" ref="G16:G26" si="0">F16*E16</f>
        <v>5910.6</v>
      </c>
      <c r="H16" s="913">
        <v>6</v>
      </c>
      <c r="I16" s="904">
        <f t="shared" ref="I16:I27" si="1">H16*E16</f>
        <v>5910.6</v>
      </c>
    </row>
    <row r="17" spans="1:9">
      <c r="A17" s="897">
        <v>9</v>
      </c>
      <c r="B17" s="519" t="s">
        <v>1887</v>
      </c>
      <c r="C17" s="897">
        <v>7130810681</v>
      </c>
      <c r="D17" s="897" t="s">
        <v>53</v>
      </c>
      <c r="E17" s="904">
        <f>VLOOKUP(C17,'SOR RATE 2025-26'!A:D,4,0)</f>
        <v>3829.65</v>
      </c>
      <c r="F17" s="897">
        <v>0</v>
      </c>
      <c r="G17" s="523">
        <f t="shared" si="0"/>
        <v>0</v>
      </c>
      <c r="H17" s="897">
        <v>0</v>
      </c>
      <c r="I17" s="904">
        <f t="shared" si="1"/>
        <v>0</v>
      </c>
    </row>
    <row r="18" spans="1:9" ht="14.25" customHeight="1">
      <c r="A18" s="897">
        <v>10</v>
      </c>
      <c r="B18" s="905" t="s">
        <v>498</v>
      </c>
      <c r="C18" s="885">
        <v>7130877681</v>
      </c>
      <c r="D18" s="901" t="s">
        <v>90</v>
      </c>
      <c r="E18" s="904">
        <f>VLOOKUP(C18,'SOR RATE 2025-26'!A:D,4,0)</f>
        <v>3097.31</v>
      </c>
      <c r="F18" s="897">
        <v>8</v>
      </c>
      <c r="G18" s="523">
        <f t="shared" si="0"/>
        <v>24778.48</v>
      </c>
      <c r="H18" s="897">
        <v>8</v>
      </c>
      <c r="I18" s="904">
        <f t="shared" si="1"/>
        <v>24778.48</v>
      </c>
    </row>
    <row r="19" spans="1:9" ht="33" customHeight="1">
      <c r="A19" s="897">
        <v>11</v>
      </c>
      <c r="B19" s="905" t="s">
        <v>496</v>
      </c>
      <c r="C19" s="897">
        <v>7130877683</v>
      </c>
      <c r="D19" s="901" t="s">
        <v>90</v>
      </c>
      <c r="E19" s="904">
        <f>VLOOKUP(C19,'SOR RATE 2025-26'!A:D,4,0)</f>
        <v>2753.15</v>
      </c>
      <c r="F19" s="897">
        <v>46</v>
      </c>
      <c r="G19" s="523">
        <f t="shared" si="0"/>
        <v>126644.90000000001</v>
      </c>
      <c r="H19" s="897">
        <v>46</v>
      </c>
      <c r="I19" s="904">
        <f t="shared" si="1"/>
        <v>126644.90000000001</v>
      </c>
    </row>
    <row r="20" spans="1:9">
      <c r="A20" s="897">
        <v>12</v>
      </c>
      <c r="B20" s="909" t="s">
        <v>1888</v>
      </c>
      <c r="C20" s="897">
        <v>7130820029</v>
      </c>
      <c r="D20" s="901" t="s">
        <v>90</v>
      </c>
      <c r="E20" s="904">
        <f>VLOOKUP(C20,'SOR RATE 2025-26'!A:D,4,0)</f>
        <v>42.66</v>
      </c>
      <c r="F20" s="901">
        <v>200</v>
      </c>
      <c r="G20" s="523">
        <f t="shared" si="0"/>
        <v>8532</v>
      </c>
      <c r="H20" s="901">
        <v>200</v>
      </c>
      <c r="I20" s="904">
        <f t="shared" si="1"/>
        <v>8532</v>
      </c>
    </row>
    <row r="21" spans="1:9">
      <c r="A21" s="897">
        <v>13</v>
      </c>
      <c r="B21" s="909" t="s">
        <v>688</v>
      </c>
      <c r="C21" s="897">
        <v>7130810624</v>
      </c>
      <c r="D21" s="901" t="s">
        <v>1889</v>
      </c>
      <c r="E21" s="904">
        <f>VLOOKUP(C21,'SOR RATE 2025-26'!A:D,4,0)</f>
        <v>103.11</v>
      </c>
      <c r="F21" s="901">
        <v>0</v>
      </c>
      <c r="G21" s="523">
        <f t="shared" si="0"/>
        <v>0</v>
      </c>
      <c r="H21" s="901">
        <v>0</v>
      </c>
      <c r="I21" s="904">
        <f t="shared" si="1"/>
        <v>0</v>
      </c>
    </row>
    <row r="22" spans="1:9">
      <c r="A22" s="897">
        <v>14</v>
      </c>
      <c r="B22" s="905" t="s">
        <v>1890</v>
      </c>
      <c r="C22" s="897">
        <v>7130860033</v>
      </c>
      <c r="D22" s="901" t="s">
        <v>90</v>
      </c>
      <c r="E22" s="904">
        <f>VLOOKUP(C22,'SOR RATE 2025-26'!A:D,4,0)</f>
        <v>1066.71</v>
      </c>
      <c r="F22" s="897">
        <v>12</v>
      </c>
      <c r="G22" s="523">
        <f t="shared" si="0"/>
        <v>12800.52</v>
      </c>
      <c r="H22" s="897">
        <v>12</v>
      </c>
      <c r="I22" s="904">
        <f t="shared" si="1"/>
        <v>12800.52</v>
      </c>
    </row>
    <row r="23" spans="1:9">
      <c r="A23" s="897">
        <v>15</v>
      </c>
      <c r="B23" s="905" t="s">
        <v>1891</v>
      </c>
      <c r="C23" s="897">
        <v>7130860076</v>
      </c>
      <c r="D23" s="901" t="s">
        <v>18</v>
      </c>
      <c r="E23" s="904">
        <f>VLOOKUP(C23,'SOR RATE 2025-26'!A:D,4,0)/1000</f>
        <v>90.645839999999993</v>
      </c>
      <c r="F23" s="897">
        <v>120</v>
      </c>
      <c r="G23" s="523">
        <f t="shared" si="0"/>
        <v>10877.5008</v>
      </c>
      <c r="H23" s="897">
        <v>120</v>
      </c>
      <c r="I23" s="904">
        <f t="shared" si="1"/>
        <v>10877.5008</v>
      </c>
    </row>
    <row r="24" spans="1:9">
      <c r="A24" s="897">
        <v>16</v>
      </c>
      <c r="B24" s="905" t="s">
        <v>1892</v>
      </c>
      <c r="C24" s="897">
        <v>7130810692</v>
      </c>
      <c r="D24" s="901" t="s">
        <v>90</v>
      </c>
      <c r="E24" s="904">
        <f>VLOOKUP(C24,'SOR RATE 2025-26'!A:D,4,0)</f>
        <v>371.1</v>
      </c>
      <c r="F24" s="901">
        <v>24</v>
      </c>
      <c r="G24" s="523">
        <f t="shared" si="0"/>
        <v>8906.4000000000015</v>
      </c>
      <c r="H24" s="901">
        <v>24</v>
      </c>
      <c r="I24" s="904">
        <f t="shared" si="1"/>
        <v>8906.4000000000015</v>
      </c>
    </row>
    <row r="25" spans="1:9">
      <c r="A25" s="897">
        <v>17</v>
      </c>
      <c r="B25" s="905" t="s">
        <v>1920</v>
      </c>
      <c r="C25" s="897">
        <v>7130810692</v>
      </c>
      <c r="D25" s="901" t="s">
        <v>90</v>
      </c>
      <c r="E25" s="904">
        <f>VLOOKUP(C25,'SOR RATE 2025-26'!A:D,4,0)</f>
        <v>371.1</v>
      </c>
      <c r="F25" s="901">
        <v>0</v>
      </c>
      <c r="G25" s="523">
        <f t="shared" si="0"/>
        <v>0</v>
      </c>
      <c r="H25" s="901">
        <v>0</v>
      </c>
      <c r="I25" s="904">
        <f>H25*E25</f>
        <v>0</v>
      </c>
    </row>
    <row r="26" spans="1:9">
      <c r="A26" s="897">
        <v>18</v>
      </c>
      <c r="B26" s="905" t="s">
        <v>1921</v>
      </c>
      <c r="C26" s="944">
        <v>7130600032</v>
      </c>
      <c r="D26" s="901" t="s">
        <v>18</v>
      </c>
      <c r="E26" s="904">
        <f>VLOOKUP(C26,'SOR RATE 2025-26'!A:D,4,0)/1000</f>
        <v>49.126339999999999</v>
      </c>
      <c r="F26" s="901">
        <v>0</v>
      </c>
      <c r="G26" s="523">
        <f t="shared" si="0"/>
        <v>0</v>
      </c>
      <c r="H26" s="901">
        <v>0</v>
      </c>
      <c r="I26" s="904">
        <f t="shared" si="1"/>
        <v>0</v>
      </c>
    </row>
    <row r="27" spans="1:9">
      <c r="A27" s="897">
        <v>19</v>
      </c>
      <c r="B27" s="927" t="s">
        <v>1895</v>
      </c>
      <c r="C27" s="97">
        <v>7130870043</v>
      </c>
      <c r="D27" s="97" t="s">
        <v>18</v>
      </c>
      <c r="E27" s="904">
        <f>VLOOKUP(C27,'SOR RATE 2025-26'!A:D,4,0)/1000</f>
        <v>71.584320000000005</v>
      </c>
      <c r="F27" s="901">
        <v>50</v>
      </c>
      <c r="G27" s="523">
        <f t="shared" ref="G27:G29" si="2">F27*E27</f>
        <v>3579.2160000000003</v>
      </c>
      <c r="H27" s="901">
        <v>50</v>
      </c>
      <c r="I27" s="904">
        <f t="shared" si="1"/>
        <v>3579.2160000000003</v>
      </c>
    </row>
    <row r="28" spans="1:9">
      <c r="A28" s="897">
        <v>20</v>
      </c>
      <c r="B28" s="927" t="s">
        <v>38</v>
      </c>
      <c r="C28" s="654">
        <v>7130211158</v>
      </c>
      <c r="D28" s="97" t="s">
        <v>39</v>
      </c>
      <c r="E28" s="904">
        <f>VLOOKUP(C28,'SOR RATE 2025-26'!A:D,4,0)</f>
        <v>184.42</v>
      </c>
      <c r="F28" s="97">
        <v>50</v>
      </c>
      <c r="G28" s="523">
        <f t="shared" si="2"/>
        <v>9221</v>
      </c>
      <c r="H28" s="97">
        <v>50</v>
      </c>
      <c r="I28" s="101">
        <f>E28*H28</f>
        <v>9221</v>
      </c>
    </row>
    <row r="29" spans="1:9">
      <c r="A29" s="897">
        <v>21</v>
      </c>
      <c r="B29" s="927" t="s">
        <v>40</v>
      </c>
      <c r="C29" s="654">
        <v>7130210809</v>
      </c>
      <c r="D29" s="97" t="s">
        <v>39</v>
      </c>
      <c r="E29" s="904">
        <f>VLOOKUP(C29,'SOR RATE 2025-26'!A:D,4,0)</f>
        <v>412.07</v>
      </c>
      <c r="F29" s="97">
        <v>50</v>
      </c>
      <c r="G29" s="523">
        <f t="shared" si="2"/>
        <v>20603.5</v>
      </c>
      <c r="H29" s="97">
        <v>50</v>
      </c>
      <c r="I29" s="101">
        <f>E29*H29</f>
        <v>20603.5</v>
      </c>
    </row>
    <row r="30" spans="1:9">
      <c r="A30" s="897">
        <v>22</v>
      </c>
      <c r="B30" s="905" t="s">
        <v>1896</v>
      </c>
      <c r="C30" s="944">
        <v>7130870013</v>
      </c>
      <c r="D30" s="901" t="s">
        <v>90</v>
      </c>
      <c r="E30" s="904">
        <f>VLOOKUP(C30,'SOR RATE 2025-26'!A:D,4,0)</f>
        <v>149.25</v>
      </c>
      <c r="F30" s="897">
        <v>50</v>
      </c>
      <c r="G30" s="523">
        <f t="shared" ref="G30:G38" si="3">F30*E30</f>
        <v>7462.5</v>
      </c>
      <c r="H30" s="897">
        <v>50</v>
      </c>
      <c r="I30" s="904">
        <f>H30*E30</f>
        <v>7462.5</v>
      </c>
    </row>
    <row r="31" spans="1:9" ht="18" customHeight="1">
      <c r="A31" s="897">
        <v>23</v>
      </c>
      <c r="B31" s="102" t="s">
        <v>1897</v>
      </c>
      <c r="C31" s="103">
        <v>7130610206</v>
      </c>
      <c r="D31" s="97" t="s">
        <v>18</v>
      </c>
      <c r="E31" s="904">
        <f>VLOOKUP(C31,'SOR RATE 2025-26'!A:D,4,0)/1000</f>
        <v>86.441000000000003</v>
      </c>
      <c r="F31" s="897">
        <v>100</v>
      </c>
      <c r="G31" s="523">
        <f t="shared" si="3"/>
        <v>8644.1</v>
      </c>
      <c r="H31" s="897">
        <v>100</v>
      </c>
      <c r="I31" s="904">
        <f>H31*E31</f>
        <v>8644.1</v>
      </c>
    </row>
    <row r="32" spans="1:9">
      <c r="A32" s="897">
        <v>24</v>
      </c>
      <c r="B32" s="909" t="s">
        <v>101</v>
      </c>
      <c r="C32" s="901">
        <v>7130880041</v>
      </c>
      <c r="D32" s="901" t="s">
        <v>90</v>
      </c>
      <c r="E32" s="904">
        <f>VLOOKUP(C32,'SOR RATE 2025-26'!A:D,4,0)</f>
        <v>104.33</v>
      </c>
      <c r="F32" s="901">
        <v>50</v>
      </c>
      <c r="G32" s="523">
        <f t="shared" si="3"/>
        <v>5216.5</v>
      </c>
      <c r="H32" s="901">
        <v>50</v>
      </c>
      <c r="I32" s="904">
        <f>H32*E32</f>
        <v>5216.5</v>
      </c>
    </row>
    <row r="33" spans="1:9" ht="30" customHeight="1">
      <c r="A33" s="1122">
        <v>25</v>
      </c>
      <c r="B33" s="905" t="s">
        <v>1898</v>
      </c>
      <c r="C33" s="982">
        <v>7130200202</v>
      </c>
      <c r="D33" s="897" t="s">
        <v>66</v>
      </c>
      <c r="E33" s="904">
        <f>VLOOKUP(C33,'SOR RATE 2025-26'!A:D,4,0)</f>
        <v>2970.0000000000005</v>
      </c>
      <c r="F33" s="897">
        <f>50*0.65+12*0.3</f>
        <v>36.1</v>
      </c>
      <c r="G33" s="904">
        <f t="shared" si="3"/>
        <v>107217.00000000001</v>
      </c>
      <c r="H33" s="897">
        <f>50*0.65+12*0.3</f>
        <v>36.1</v>
      </c>
      <c r="I33" s="523">
        <f t="shared" ref="I33:I34" si="4">H33*E33</f>
        <v>107217.00000000001</v>
      </c>
    </row>
    <row r="34" spans="1:9" ht="16.5" customHeight="1">
      <c r="A34" s="1124"/>
      <c r="B34" s="125" t="s">
        <v>1899</v>
      </c>
      <c r="C34" s="980">
        <v>7130200401</v>
      </c>
      <c r="D34" s="897" t="s">
        <v>18</v>
      </c>
      <c r="E34" s="904">
        <f>VLOOKUP(C34,'SOR RATE 2025-26'!A:D,4,0)</f>
        <v>320</v>
      </c>
      <c r="F34" s="524">
        <v>0</v>
      </c>
      <c r="G34" s="904">
        <f t="shared" si="3"/>
        <v>0</v>
      </c>
      <c r="H34" s="897">
        <v>0</v>
      </c>
      <c r="I34" s="523">
        <f t="shared" si="4"/>
        <v>0</v>
      </c>
    </row>
    <row r="35" spans="1:9" ht="16.5" customHeight="1">
      <c r="A35" s="897">
        <v>26</v>
      </c>
      <c r="B35" s="653" t="s">
        <v>1900</v>
      </c>
      <c r="C35" s="911">
        <v>7130840021</v>
      </c>
      <c r="D35" s="97" t="s">
        <v>94</v>
      </c>
      <c r="E35" s="904">
        <f>VLOOKUP(C35,'SOR RATE 2025-26'!A:D,4,0)</f>
        <v>4094.6</v>
      </c>
      <c r="F35" s="885">
        <v>6</v>
      </c>
      <c r="G35" s="523">
        <f t="shared" si="3"/>
        <v>24567.599999999999</v>
      </c>
      <c r="H35" s="885">
        <v>6</v>
      </c>
      <c r="I35" s="904">
        <f>H35*E35</f>
        <v>24567.599999999999</v>
      </c>
    </row>
    <row r="36" spans="1:9" ht="16.5" customHeight="1">
      <c r="A36" s="897">
        <v>27</v>
      </c>
      <c r="B36" s="98" t="s">
        <v>250</v>
      </c>
      <c r="C36" s="911">
        <v>7130830060</v>
      </c>
      <c r="D36" s="97" t="s">
        <v>30</v>
      </c>
      <c r="E36" s="904">
        <f>VLOOKUP(C36,'SOR RATE 2025-26'!A:D,4,0)/1000</f>
        <v>80.886420000000001</v>
      </c>
      <c r="F36" s="885">
        <v>18</v>
      </c>
      <c r="G36" s="523">
        <f t="shared" si="3"/>
        <v>1455.9555600000001</v>
      </c>
      <c r="H36" s="885">
        <v>18</v>
      </c>
      <c r="I36" s="904">
        <f>H36*E36</f>
        <v>1455.9555600000001</v>
      </c>
    </row>
    <row r="37" spans="1:9" ht="16.5" customHeight="1">
      <c r="A37" s="897">
        <v>28</v>
      </c>
      <c r="B37" s="653" t="s">
        <v>251</v>
      </c>
      <c r="C37" s="911">
        <v>7130830585</v>
      </c>
      <c r="D37" s="97" t="s">
        <v>90</v>
      </c>
      <c r="E37" s="904">
        <f>VLOOKUP(C37,'SOR RATE 2025-26'!A:D,4,0)</f>
        <v>360.25</v>
      </c>
      <c r="F37" s="885">
        <v>6</v>
      </c>
      <c r="G37" s="523">
        <f t="shared" si="3"/>
        <v>2161.5</v>
      </c>
      <c r="H37" s="885">
        <v>6</v>
      </c>
      <c r="I37" s="904">
        <f>H37*E37</f>
        <v>2161.5</v>
      </c>
    </row>
    <row r="38" spans="1:9" ht="47.25" customHeight="1">
      <c r="A38" s="897">
        <v>29</v>
      </c>
      <c r="B38" s="906" t="s">
        <v>1901</v>
      </c>
      <c r="C38" s="885">
        <v>7130642039</v>
      </c>
      <c r="D38" s="885" t="s">
        <v>15</v>
      </c>
      <c r="E38" s="904">
        <f>VLOOKUP(C38,'SOR RATE 2025-26'!A:D,4,0)</f>
        <v>902.45</v>
      </c>
      <c r="F38" s="885">
        <f>4+6</f>
        <v>10</v>
      </c>
      <c r="G38" s="523">
        <f t="shared" si="3"/>
        <v>9024.5</v>
      </c>
      <c r="H38" s="885">
        <f>4+6</f>
        <v>10</v>
      </c>
      <c r="I38" s="904">
        <f>H38*E38</f>
        <v>9024.5</v>
      </c>
    </row>
    <row r="39" spans="1:9" ht="15.75">
      <c r="A39" s="1122">
        <v>30</v>
      </c>
      <c r="B39" s="125" t="s">
        <v>103</v>
      </c>
      <c r="C39" s="912"/>
      <c r="D39" s="885" t="s">
        <v>18</v>
      </c>
      <c r="E39" s="904"/>
      <c r="F39" s="521">
        <v>65</v>
      </c>
      <c r="G39" s="523"/>
      <c r="H39" s="521">
        <v>65</v>
      </c>
      <c r="I39" s="101"/>
    </row>
    <row r="40" spans="1:9">
      <c r="A40" s="1123"/>
      <c r="B40" s="914" t="s">
        <v>44</v>
      </c>
      <c r="C40" s="103">
        <v>7130620614</v>
      </c>
      <c r="D40" s="885" t="s">
        <v>18</v>
      </c>
      <c r="E40" s="904">
        <f>VLOOKUP(C40,'SOR RATE 2025-26'!A:D,4,0)</f>
        <v>86.09</v>
      </c>
      <c r="F40" s="521">
        <v>40</v>
      </c>
      <c r="G40" s="523">
        <f>F40*E40</f>
        <v>3443.6000000000004</v>
      </c>
      <c r="H40" s="521">
        <v>40</v>
      </c>
      <c r="I40" s="101">
        <f>H40*E40</f>
        <v>3443.6000000000004</v>
      </c>
    </row>
    <row r="41" spans="1:9">
      <c r="A41" s="1124"/>
      <c r="B41" s="914" t="s">
        <v>105</v>
      </c>
      <c r="C41" s="103">
        <v>7130620631</v>
      </c>
      <c r="D41" s="885" t="s">
        <v>18</v>
      </c>
      <c r="E41" s="904">
        <f>VLOOKUP(C41,'SOR RATE 2025-26'!A:D,4,0)</f>
        <v>84.63</v>
      </c>
      <c r="F41" s="521">
        <v>25</v>
      </c>
      <c r="G41" s="523">
        <f>F41*E41</f>
        <v>2115.75</v>
      </c>
      <c r="H41" s="521">
        <v>25</v>
      </c>
      <c r="I41" s="101">
        <f>H41*E41</f>
        <v>2115.75</v>
      </c>
    </row>
    <row r="42" spans="1:9">
      <c r="A42" s="894">
        <v>31</v>
      </c>
      <c r="B42" s="110" t="s">
        <v>1902</v>
      </c>
      <c r="C42" s="915"/>
      <c r="D42" s="915"/>
      <c r="E42" s="916"/>
      <c r="F42" s="102"/>
      <c r="G42" s="917">
        <f>SUM(G9:G41)</f>
        <v>3614612.43096</v>
      </c>
      <c r="H42" s="917"/>
      <c r="I42" s="917">
        <f>SUM(I9:I41)</f>
        <v>4087883.5941599999</v>
      </c>
    </row>
    <row r="43" spans="1:9">
      <c r="A43" s="918">
        <v>32</v>
      </c>
      <c r="B43" s="919" t="s">
        <v>62</v>
      </c>
      <c r="C43" s="916"/>
      <c r="D43" s="916"/>
      <c r="E43" s="916"/>
      <c r="F43" s="102"/>
      <c r="G43" s="917">
        <f>G42/1.18</f>
        <v>3063230.8736949153</v>
      </c>
      <c r="H43" s="945"/>
      <c r="I43" s="917">
        <f>I42/1.18</f>
        <v>3464308.1306440677</v>
      </c>
    </row>
    <row r="44" spans="1:9" ht="17.25" customHeight="1">
      <c r="A44" s="114">
        <v>33</v>
      </c>
      <c r="B44" s="920" t="s">
        <v>1903</v>
      </c>
      <c r="C44" s="921"/>
      <c r="D44" s="921"/>
      <c r="E44" s="922">
        <v>7.4999999999999997E-2</v>
      </c>
      <c r="F44" s="946"/>
      <c r="G44" s="904">
        <f>G43*E44</f>
        <v>229742.31552711866</v>
      </c>
      <c r="H44" s="921"/>
      <c r="I44" s="904">
        <f>I43*E44</f>
        <v>259823.10979830506</v>
      </c>
    </row>
    <row r="45" spans="1:9">
      <c r="A45" s="97">
        <v>34</v>
      </c>
      <c r="B45" s="238" t="s">
        <v>1909</v>
      </c>
      <c r="C45" s="924"/>
      <c r="D45" s="924"/>
      <c r="E45" s="925"/>
      <c r="F45" s="946"/>
      <c r="G45" s="101">
        <v>285769.47000000003</v>
      </c>
      <c r="H45" s="924"/>
      <c r="I45" s="101">
        <v>285769.47000000003</v>
      </c>
    </row>
    <row r="46" spans="1:9">
      <c r="A46" s="97">
        <v>35</v>
      </c>
      <c r="B46" s="534" t="s">
        <v>1906</v>
      </c>
      <c r="C46" s="924"/>
      <c r="D46" s="104" t="s">
        <v>66</v>
      </c>
      <c r="E46" s="925">
        <f>719.44986*1.029</f>
        <v>740.31390593999993</v>
      </c>
      <c r="F46" s="103">
        <v>36.1</v>
      </c>
      <c r="G46" s="101">
        <f>E46*F46</f>
        <v>26725.332004434</v>
      </c>
      <c r="H46" s="103">
        <v>36.1</v>
      </c>
      <c r="I46" s="101">
        <f>E46*H46</f>
        <v>26725.332004434</v>
      </c>
    </row>
    <row r="47" spans="1:9">
      <c r="A47" s="97">
        <v>36</v>
      </c>
      <c r="B47" s="938" t="s">
        <v>1908</v>
      </c>
      <c r="C47" s="924"/>
      <c r="D47" s="104" t="s">
        <v>90</v>
      </c>
      <c r="E47" s="925">
        <f>3266.55*1.029</f>
        <v>3361.2799500000001</v>
      </c>
      <c r="F47" s="930">
        <v>10</v>
      </c>
      <c r="G47" s="101">
        <f>E47*F47</f>
        <v>33612.799500000001</v>
      </c>
      <c r="H47" s="930">
        <v>10</v>
      </c>
      <c r="I47" s="101">
        <f>E47*H47</f>
        <v>33612.799500000001</v>
      </c>
    </row>
    <row r="48" spans="1:9">
      <c r="A48" s="97">
        <v>37</v>
      </c>
      <c r="B48" s="923" t="s">
        <v>1904</v>
      </c>
      <c r="C48" s="927"/>
      <c r="D48" s="927"/>
      <c r="E48" s="927"/>
      <c r="F48" s="946"/>
      <c r="G48" s="101"/>
      <c r="H48" s="924"/>
      <c r="I48" s="101"/>
    </row>
    <row r="49" spans="1:9">
      <c r="A49" s="97" t="s">
        <v>67</v>
      </c>
      <c r="B49" s="923" t="s">
        <v>1905</v>
      </c>
      <c r="C49" s="927"/>
      <c r="D49" s="927"/>
      <c r="E49" s="927">
        <v>0.02</v>
      </c>
      <c r="F49" s="946"/>
      <c r="G49" s="101">
        <f>G43*E49</f>
        <v>61264.61747389831</v>
      </c>
      <c r="H49" s="924"/>
      <c r="I49" s="101">
        <f>E49*I43</f>
        <v>69286.162612881351</v>
      </c>
    </row>
    <row r="50" spans="1:9" ht="30">
      <c r="A50" s="97">
        <v>38</v>
      </c>
      <c r="B50" s="929" t="s">
        <v>1953</v>
      </c>
      <c r="C50" s="104"/>
      <c r="D50" s="104"/>
      <c r="E50" s="101"/>
      <c r="F50" s="930"/>
      <c r="G50" s="101">
        <f>(G43+G44+G45+G46+G47+G49)*0.125</f>
        <v>462543.17602504586</v>
      </c>
      <c r="H50" s="101"/>
      <c r="I50" s="101">
        <f>(I43+I44+I45+I46+I47+I49)*0.125</f>
        <v>517440.62556996109</v>
      </c>
    </row>
    <row r="51" spans="1:9" ht="30">
      <c r="A51" s="94">
        <v>39</v>
      </c>
      <c r="B51" s="327" t="s">
        <v>1954</v>
      </c>
      <c r="C51" s="104"/>
      <c r="D51" s="104"/>
      <c r="E51" s="101"/>
      <c r="F51" s="927"/>
      <c r="G51" s="111">
        <f>G43+G44+G45+G46+G47+G49+G50</f>
        <v>4162888.5842254129</v>
      </c>
      <c r="H51" s="111"/>
      <c r="I51" s="111">
        <f>I43+I44+I45+I46+I47+I49+I50</f>
        <v>4656965.6301296502</v>
      </c>
    </row>
    <row r="52" spans="1:9">
      <c r="A52" s="97">
        <v>40</v>
      </c>
      <c r="B52" s="282" t="s">
        <v>1922</v>
      </c>
      <c r="C52" s="104"/>
      <c r="D52" s="104"/>
      <c r="E52" s="101">
        <v>0.09</v>
      </c>
      <c r="F52" s="927"/>
      <c r="G52" s="101">
        <f>E52*G51</f>
        <v>374659.97258028714</v>
      </c>
      <c r="H52" s="930"/>
      <c r="I52" s="101">
        <f>E52*I51</f>
        <v>419126.90671166853</v>
      </c>
    </row>
    <row r="53" spans="1:9">
      <c r="A53" s="97">
        <v>41</v>
      </c>
      <c r="B53" s="282" t="s">
        <v>1923</v>
      </c>
      <c r="C53" s="104"/>
      <c r="D53" s="104"/>
      <c r="E53" s="101">
        <v>0.09</v>
      </c>
      <c r="F53" s="927"/>
      <c r="G53" s="101">
        <f>E53*G51</f>
        <v>374659.97258028714</v>
      </c>
      <c r="H53" s="930"/>
      <c r="I53" s="101">
        <f>E53*I51</f>
        <v>419126.90671166853</v>
      </c>
    </row>
    <row r="54" spans="1:9">
      <c r="A54" s="97">
        <v>42</v>
      </c>
      <c r="B54" s="282" t="s">
        <v>1924</v>
      </c>
      <c r="C54" s="98"/>
      <c r="D54" s="98"/>
      <c r="E54" s="98"/>
      <c r="F54" s="947"/>
      <c r="G54" s="111">
        <f>G51+G52+G53</f>
        <v>4912208.5293859877</v>
      </c>
      <c r="H54" s="101"/>
      <c r="I54" s="111">
        <f>I51+I52+I53</f>
        <v>5495219.4435529877</v>
      </c>
    </row>
    <row r="55" spans="1:9">
      <c r="A55" s="94">
        <v>43</v>
      </c>
      <c r="B55" s="327" t="s">
        <v>74</v>
      </c>
      <c r="C55" s="609"/>
      <c r="D55" s="609"/>
      <c r="E55" s="609"/>
      <c r="F55" s="947"/>
      <c r="G55" s="111">
        <f>ROUND(G54,0)</f>
        <v>4912209</v>
      </c>
      <c r="H55" s="111"/>
      <c r="I55" s="111">
        <f>ROUND(I54,0)</f>
        <v>5495219</v>
      </c>
    </row>
    <row r="56" spans="1:9">
      <c r="A56" s="132"/>
      <c r="B56" s="948"/>
      <c r="C56" s="948"/>
      <c r="D56" s="949"/>
      <c r="E56" s="893"/>
      <c r="F56" s="89"/>
      <c r="H56" s="893"/>
      <c r="I56" s="893"/>
    </row>
    <row r="57" spans="1:9">
      <c r="A57" s="132"/>
      <c r="B57" s="89"/>
      <c r="C57" s="89"/>
      <c r="D57" s="89"/>
      <c r="E57" s="89"/>
      <c r="F57" s="89"/>
      <c r="H57" s="89"/>
      <c r="I57" s="89"/>
    </row>
    <row r="58" spans="1:9" ht="18" customHeight="1">
      <c r="A58" s="936" t="s">
        <v>262</v>
      </c>
      <c r="B58" s="937" t="s">
        <v>263</v>
      </c>
    </row>
    <row r="59" spans="1:9" ht="43.5" customHeight="1">
      <c r="B59" s="1018" t="s">
        <v>1955</v>
      </c>
      <c r="C59" s="1018"/>
      <c r="D59" s="1018"/>
      <c r="E59" s="1018"/>
      <c r="F59" s="1018"/>
      <c r="G59" s="1018"/>
      <c r="H59" s="1018"/>
    </row>
    <row r="60" spans="1:9" ht="15.75" customHeight="1">
      <c r="B60" s="1011" t="s">
        <v>1956</v>
      </c>
      <c r="C60" s="1011"/>
      <c r="D60" s="1011"/>
      <c r="E60" s="1011"/>
      <c r="F60" s="1011"/>
      <c r="G60" s="1011"/>
      <c r="H60" s="1011"/>
    </row>
  </sheetData>
  <mergeCells count="13">
    <mergeCell ref="B1:E1"/>
    <mergeCell ref="B3:G3"/>
    <mergeCell ref="A6:A7"/>
    <mergeCell ref="B6:B7"/>
    <mergeCell ref="C6:C7"/>
    <mergeCell ref="D6:D7"/>
    <mergeCell ref="E6:E7"/>
    <mergeCell ref="F6:G6"/>
    <mergeCell ref="B59:H59"/>
    <mergeCell ref="B60:H60"/>
    <mergeCell ref="H6:I6"/>
    <mergeCell ref="A33:A34"/>
    <mergeCell ref="A39:A41"/>
  </mergeCells>
  <conditionalFormatting sqref="B43">
    <cfRule type="cellIs" dxfId="0" priority="1" stopIfTrue="1" operator="equal">
      <formula>"?"</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B880"/>
  <sheetViews>
    <sheetView workbookViewId="0">
      <selection activeCell="F865" sqref="F865"/>
    </sheetView>
  </sheetViews>
  <sheetFormatPr defaultRowHeight="12.75"/>
  <cols>
    <col min="1" max="1" width="18.7109375" style="757" bestFit="1" customWidth="1"/>
    <col min="2" max="2" width="47" style="757" bestFit="1" customWidth="1"/>
    <col min="3" max="3" width="9.28515625" style="757" bestFit="1" customWidth="1"/>
    <col min="4" max="4" width="15.85546875" style="757" customWidth="1"/>
    <col min="5" max="5" width="43.42578125" style="757" customWidth="1"/>
    <col min="6" max="6" width="34.85546875" style="757" customWidth="1"/>
    <col min="7" max="7" width="41.5703125" style="757" customWidth="1"/>
    <col min="8" max="8" width="24.85546875" style="757" customWidth="1"/>
    <col min="9" max="9" width="48.140625" style="757" customWidth="1"/>
    <col min="10" max="10" width="16.140625" style="757" customWidth="1"/>
    <col min="11" max="11" width="15.28515625" style="757" customWidth="1"/>
    <col min="12" max="255" width="9.140625" style="757"/>
    <col min="256" max="256" width="18.7109375" style="757" bestFit="1" customWidth="1"/>
    <col min="257" max="257" width="37.28515625" style="757" customWidth="1"/>
    <col min="258" max="258" width="9.28515625" style="757" bestFit="1" customWidth="1"/>
    <col min="259" max="259" width="15.85546875" style="757" customWidth="1"/>
    <col min="260" max="260" width="32.85546875" style="757" customWidth="1"/>
    <col min="261" max="261" width="16.28515625" style="757" customWidth="1"/>
    <col min="262" max="262" width="40.85546875" style="757" customWidth="1"/>
    <col min="263" max="263" width="20" style="757" customWidth="1"/>
    <col min="264" max="264" width="24.85546875" style="757" customWidth="1"/>
    <col min="265" max="265" width="48.140625" style="757" customWidth="1"/>
    <col min="266" max="266" width="16.140625" style="757" customWidth="1"/>
    <col min="267" max="267" width="15.28515625" style="757" customWidth="1"/>
    <col min="268" max="511" width="9.140625" style="757"/>
    <col min="512" max="512" width="18.7109375" style="757" bestFit="1" customWidth="1"/>
    <col min="513" max="513" width="37.28515625" style="757" customWidth="1"/>
    <col min="514" max="514" width="9.28515625" style="757" bestFit="1" customWidth="1"/>
    <col min="515" max="515" width="15.85546875" style="757" customWidth="1"/>
    <col min="516" max="516" width="32.85546875" style="757" customWidth="1"/>
    <col min="517" max="517" width="16.28515625" style="757" customWidth="1"/>
    <col min="518" max="518" width="40.85546875" style="757" customWidth="1"/>
    <col min="519" max="519" width="20" style="757" customWidth="1"/>
    <col min="520" max="520" width="24.85546875" style="757" customWidth="1"/>
    <col min="521" max="521" width="48.140625" style="757" customWidth="1"/>
    <col min="522" max="522" width="16.140625" style="757" customWidth="1"/>
    <col min="523" max="523" width="15.28515625" style="757" customWidth="1"/>
    <col min="524" max="767" width="9.140625" style="757"/>
    <col min="768" max="768" width="18.7109375" style="757" bestFit="1" customWidth="1"/>
    <col min="769" max="769" width="37.28515625" style="757" customWidth="1"/>
    <col min="770" max="770" width="9.28515625" style="757" bestFit="1" customWidth="1"/>
    <col min="771" max="771" width="15.85546875" style="757" customWidth="1"/>
    <col min="772" max="772" width="32.85546875" style="757" customWidth="1"/>
    <col min="773" max="773" width="16.28515625" style="757" customWidth="1"/>
    <col min="774" max="774" width="40.85546875" style="757" customWidth="1"/>
    <col min="775" max="775" width="20" style="757" customWidth="1"/>
    <col min="776" max="776" width="24.85546875" style="757" customWidth="1"/>
    <col min="777" max="777" width="48.140625" style="757" customWidth="1"/>
    <col min="778" max="778" width="16.140625" style="757" customWidth="1"/>
    <col min="779" max="779" width="15.28515625" style="757" customWidth="1"/>
    <col min="780" max="1023" width="9.140625" style="757"/>
    <col min="1024" max="1024" width="18.7109375" style="757" bestFit="1" customWidth="1"/>
    <col min="1025" max="1025" width="37.28515625" style="757" customWidth="1"/>
    <col min="1026" max="1026" width="9.28515625" style="757" bestFit="1" customWidth="1"/>
    <col min="1027" max="1027" width="15.85546875" style="757" customWidth="1"/>
    <col min="1028" max="1028" width="32.85546875" style="757" customWidth="1"/>
    <col min="1029" max="1029" width="16.28515625" style="757" customWidth="1"/>
    <col min="1030" max="1030" width="40.85546875" style="757" customWidth="1"/>
    <col min="1031" max="1031" width="20" style="757" customWidth="1"/>
    <col min="1032" max="1032" width="24.85546875" style="757" customWidth="1"/>
    <col min="1033" max="1033" width="48.140625" style="757" customWidth="1"/>
    <col min="1034" max="1034" width="16.140625" style="757" customWidth="1"/>
    <col min="1035" max="1035" width="15.28515625" style="757" customWidth="1"/>
    <col min="1036" max="1279" width="9.140625" style="757"/>
    <col min="1280" max="1280" width="18.7109375" style="757" bestFit="1" customWidth="1"/>
    <col min="1281" max="1281" width="37.28515625" style="757" customWidth="1"/>
    <col min="1282" max="1282" width="9.28515625" style="757" bestFit="1" customWidth="1"/>
    <col min="1283" max="1283" width="15.85546875" style="757" customWidth="1"/>
    <col min="1284" max="1284" width="32.85546875" style="757" customWidth="1"/>
    <col min="1285" max="1285" width="16.28515625" style="757" customWidth="1"/>
    <col min="1286" max="1286" width="40.85546875" style="757" customWidth="1"/>
    <col min="1287" max="1287" width="20" style="757" customWidth="1"/>
    <col min="1288" max="1288" width="24.85546875" style="757" customWidth="1"/>
    <col min="1289" max="1289" width="48.140625" style="757" customWidth="1"/>
    <col min="1290" max="1290" width="16.140625" style="757" customWidth="1"/>
    <col min="1291" max="1291" width="15.28515625" style="757" customWidth="1"/>
    <col min="1292" max="1535" width="9.140625" style="757"/>
    <col min="1536" max="1536" width="18.7109375" style="757" bestFit="1" customWidth="1"/>
    <col min="1537" max="1537" width="37.28515625" style="757" customWidth="1"/>
    <col min="1538" max="1538" width="9.28515625" style="757" bestFit="1" customWidth="1"/>
    <col min="1539" max="1539" width="15.85546875" style="757" customWidth="1"/>
    <col min="1540" max="1540" width="32.85546875" style="757" customWidth="1"/>
    <col min="1541" max="1541" width="16.28515625" style="757" customWidth="1"/>
    <col min="1542" max="1542" width="40.85546875" style="757" customWidth="1"/>
    <col min="1543" max="1543" width="20" style="757" customWidth="1"/>
    <col min="1544" max="1544" width="24.85546875" style="757" customWidth="1"/>
    <col min="1545" max="1545" width="48.140625" style="757" customWidth="1"/>
    <col min="1546" max="1546" width="16.140625" style="757" customWidth="1"/>
    <col min="1547" max="1547" width="15.28515625" style="757" customWidth="1"/>
    <col min="1548" max="1791" width="9.140625" style="757"/>
    <col min="1792" max="1792" width="18.7109375" style="757" bestFit="1" customWidth="1"/>
    <col min="1793" max="1793" width="37.28515625" style="757" customWidth="1"/>
    <col min="1794" max="1794" width="9.28515625" style="757" bestFit="1" customWidth="1"/>
    <col min="1795" max="1795" width="15.85546875" style="757" customWidth="1"/>
    <col min="1796" max="1796" width="32.85546875" style="757" customWidth="1"/>
    <col min="1797" max="1797" width="16.28515625" style="757" customWidth="1"/>
    <col min="1798" max="1798" width="40.85546875" style="757" customWidth="1"/>
    <col min="1799" max="1799" width="20" style="757" customWidth="1"/>
    <col min="1800" max="1800" width="24.85546875" style="757" customWidth="1"/>
    <col min="1801" max="1801" width="48.140625" style="757" customWidth="1"/>
    <col min="1802" max="1802" width="16.140625" style="757" customWidth="1"/>
    <col min="1803" max="1803" width="15.28515625" style="757" customWidth="1"/>
    <col min="1804" max="2047" width="9.140625" style="757"/>
    <col min="2048" max="2048" width="18.7109375" style="757" bestFit="1" customWidth="1"/>
    <col min="2049" max="2049" width="37.28515625" style="757" customWidth="1"/>
    <col min="2050" max="2050" width="9.28515625" style="757" bestFit="1" customWidth="1"/>
    <col min="2051" max="2051" width="15.85546875" style="757" customWidth="1"/>
    <col min="2052" max="2052" width="32.85546875" style="757" customWidth="1"/>
    <col min="2053" max="2053" width="16.28515625" style="757" customWidth="1"/>
    <col min="2054" max="2054" width="40.85546875" style="757" customWidth="1"/>
    <col min="2055" max="2055" width="20" style="757" customWidth="1"/>
    <col min="2056" max="2056" width="24.85546875" style="757" customWidth="1"/>
    <col min="2057" max="2057" width="48.140625" style="757" customWidth="1"/>
    <col min="2058" max="2058" width="16.140625" style="757" customWidth="1"/>
    <col min="2059" max="2059" width="15.28515625" style="757" customWidth="1"/>
    <col min="2060" max="2303" width="9.140625" style="757"/>
    <col min="2304" max="2304" width="18.7109375" style="757" bestFit="1" customWidth="1"/>
    <col min="2305" max="2305" width="37.28515625" style="757" customWidth="1"/>
    <col min="2306" max="2306" width="9.28515625" style="757" bestFit="1" customWidth="1"/>
    <col min="2307" max="2307" width="15.85546875" style="757" customWidth="1"/>
    <col min="2308" max="2308" width="32.85546875" style="757" customWidth="1"/>
    <col min="2309" max="2309" width="16.28515625" style="757" customWidth="1"/>
    <col min="2310" max="2310" width="40.85546875" style="757" customWidth="1"/>
    <col min="2311" max="2311" width="20" style="757" customWidth="1"/>
    <col min="2312" max="2312" width="24.85546875" style="757" customWidth="1"/>
    <col min="2313" max="2313" width="48.140625" style="757" customWidth="1"/>
    <col min="2314" max="2314" width="16.140625" style="757" customWidth="1"/>
    <col min="2315" max="2315" width="15.28515625" style="757" customWidth="1"/>
    <col min="2316" max="2559" width="9.140625" style="757"/>
    <col min="2560" max="2560" width="18.7109375" style="757" bestFit="1" customWidth="1"/>
    <col min="2561" max="2561" width="37.28515625" style="757" customWidth="1"/>
    <col min="2562" max="2562" width="9.28515625" style="757" bestFit="1" customWidth="1"/>
    <col min="2563" max="2563" width="15.85546875" style="757" customWidth="1"/>
    <col min="2564" max="2564" width="32.85546875" style="757" customWidth="1"/>
    <col min="2565" max="2565" width="16.28515625" style="757" customWidth="1"/>
    <col min="2566" max="2566" width="40.85546875" style="757" customWidth="1"/>
    <col min="2567" max="2567" width="20" style="757" customWidth="1"/>
    <col min="2568" max="2568" width="24.85546875" style="757" customWidth="1"/>
    <col min="2569" max="2569" width="48.140625" style="757" customWidth="1"/>
    <col min="2570" max="2570" width="16.140625" style="757" customWidth="1"/>
    <col min="2571" max="2571" width="15.28515625" style="757" customWidth="1"/>
    <col min="2572" max="2815" width="9.140625" style="757"/>
    <col min="2816" max="2816" width="18.7109375" style="757" bestFit="1" customWidth="1"/>
    <col min="2817" max="2817" width="37.28515625" style="757" customWidth="1"/>
    <col min="2818" max="2818" width="9.28515625" style="757" bestFit="1" customWidth="1"/>
    <col min="2819" max="2819" width="15.85546875" style="757" customWidth="1"/>
    <col min="2820" max="2820" width="32.85546875" style="757" customWidth="1"/>
    <col min="2821" max="2821" width="16.28515625" style="757" customWidth="1"/>
    <col min="2822" max="2822" width="40.85546875" style="757" customWidth="1"/>
    <col min="2823" max="2823" width="20" style="757" customWidth="1"/>
    <col min="2824" max="2824" width="24.85546875" style="757" customWidth="1"/>
    <col min="2825" max="2825" width="48.140625" style="757" customWidth="1"/>
    <col min="2826" max="2826" width="16.140625" style="757" customWidth="1"/>
    <col min="2827" max="2827" width="15.28515625" style="757" customWidth="1"/>
    <col min="2828" max="3071" width="9.140625" style="757"/>
    <col min="3072" max="3072" width="18.7109375" style="757" bestFit="1" customWidth="1"/>
    <col min="3073" max="3073" width="37.28515625" style="757" customWidth="1"/>
    <col min="3074" max="3074" width="9.28515625" style="757" bestFit="1" customWidth="1"/>
    <col min="3075" max="3075" width="15.85546875" style="757" customWidth="1"/>
    <col min="3076" max="3076" width="32.85546875" style="757" customWidth="1"/>
    <col min="3077" max="3077" width="16.28515625" style="757" customWidth="1"/>
    <col min="3078" max="3078" width="40.85546875" style="757" customWidth="1"/>
    <col min="3079" max="3079" width="20" style="757" customWidth="1"/>
    <col min="3080" max="3080" width="24.85546875" style="757" customWidth="1"/>
    <col min="3081" max="3081" width="48.140625" style="757" customWidth="1"/>
    <col min="3082" max="3082" width="16.140625" style="757" customWidth="1"/>
    <col min="3083" max="3083" width="15.28515625" style="757" customWidth="1"/>
    <col min="3084" max="3327" width="9.140625" style="757"/>
    <col min="3328" max="3328" width="18.7109375" style="757" bestFit="1" customWidth="1"/>
    <col min="3329" max="3329" width="37.28515625" style="757" customWidth="1"/>
    <col min="3330" max="3330" width="9.28515625" style="757" bestFit="1" customWidth="1"/>
    <col min="3331" max="3331" width="15.85546875" style="757" customWidth="1"/>
    <col min="3332" max="3332" width="32.85546875" style="757" customWidth="1"/>
    <col min="3333" max="3333" width="16.28515625" style="757" customWidth="1"/>
    <col min="3334" max="3334" width="40.85546875" style="757" customWidth="1"/>
    <col min="3335" max="3335" width="20" style="757" customWidth="1"/>
    <col min="3336" max="3336" width="24.85546875" style="757" customWidth="1"/>
    <col min="3337" max="3337" width="48.140625" style="757" customWidth="1"/>
    <col min="3338" max="3338" width="16.140625" style="757" customWidth="1"/>
    <col min="3339" max="3339" width="15.28515625" style="757" customWidth="1"/>
    <col min="3340" max="3583" width="9.140625" style="757"/>
    <col min="3584" max="3584" width="18.7109375" style="757" bestFit="1" customWidth="1"/>
    <col min="3585" max="3585" width="37.28515625" style="757" customWidth="1"/>
    <col min="3586" max="3586" width="9.28515625" style="757" bestFit="1" customWidth="1"/>
    <col min="3587" max="3587" width="15.85546875" style="757" customWidth="1"/>
    <col min="3588" max="3588" width="32.85546875" style="757" customWidth="1"/>
    <col min="3589" max="3589" width="16.28515625" style="757" customWidth="1"/>
    <col min="3590" max="3590" width="40.85546875" style="757" customWidth="1"/>
    <col min="3591" max="3591" width="20" style="757" customWidth="1"/>
    <col min="3592" max="3592" width="24.85546875" style="757" customWidth="1"/>
    <col min="3593" max="3593" width="48.140625" style="757" customWidth="1"/>
    <col min="3594" max="3594" width="16.140625" style="757" customWidth="1"/>
    <col min="3595" max="3595" width="15.28515625" style="757" customWidth="1"/>
    <col min="3596" max="3839" width="9.140625" style="757"/>
    <col min="3840" max="3840" width="18.7109375" style="757" bestFit="1" customWidth="1"/>
    <col min="3841" max="3841" width="37.28515625" style="757" customWidth="1"/>
    <col min="3842" max="3842" width="9.28515625" style="757" bestFit="1" customWidth="1"/>
    <col min="3843" max="3843" width="15.85546875" style="757" customWidth="1"/>
    <col min="3844" max="3844" width="32.85546875" style="757" customWidth="1"/>
    <col min="3845" max="3845" width="16.28515625" style="757" customWidth="1"/>
    <col min="3846" max="3846" width="40.85546875" style="757" customWidth="1"/>
    <col min="3847" max="3847" width="20" style="757" customWidth="1"/>
    <col min="3848" max="3848" width="24.85546875" style="757" customWidth="1"/>
    <col min="3849" max="3849" width="48.140625" style="757" customWidth="1"/>
    <col min="3850" max="3850" width="16.140625" style="757" customWidth="1"/>
    <col min="3851" max="3851" width="15.28515625" style="757" customWidth="1"/>
    <col min="3852" max="4095" width="9.140625" style="757"/>
    <col min="4096" max="4096" width="18.7109375" style="757" bestFit="1" customWidth="1"/>
    <col min="4097" max="4097" width="37.28515625" style="757" customWidth="1"/>
    <col min="4098" max="4098" width="9.28515625" style="757" bestFit="1" customWidth="1"/>
    <col min="4099" max="4099" width="15.85546875" style="757" customWidth="1"/>
    <col min="4100" max="4100" width="32.85546875" style="757" customWidth="1"/>
    <col min="4101" max="4101" width="16.28515625" style="757" customWidth="1"/>
    <col min="4102" max="4102" width="40.85546875" style="757" customWidth="1"/>
    <col min="4103" max="4103" width="20" style="757" customWidth="1"/>
    <col min="4104" max="4104" width="24.85546875" style="757" customWidth="1"/>
    <col min="4105" max="4105" width="48.140625" style="757" customWidth="1"/>
    <col min="4106" max="4106" width="16.140625" style="757" customWidth="1"/>
    <col min="4107" max="4107" width="15.28515625" style="757" customWidth="1"/>
    <col min="4108" max="4351" width="9.140625" style="757"/>
    <col min="4352" max="4352" width="18.7109375" style="757" bestFit="1" customWidth="1"/>
    <col min="4353" max="4353" width="37.28515625" style="757" customWidth="1"/>
    <col min="4354" max="4354" width="9.28515625" style="757" bestFit="1" customWidth="1"/>
    <col min="4355" max="4355" width="15.85546875" style="757" customWidth="1"/>
    <col min="4356" max="4356" width="32.85546875" style="757" customWidth="1"/>
    <col min="4357" max="4357" width="16.28515625" style="757" customWidth="1"/>
    <col min="4358" max="4358" width="40.85546875" style="757" customWidth="1"/>
    <col min="4359" max="4359" width="20" style="757" customWidth="1"/>
    <col min="4360" max="4360" width="24.85546875" style="757" customWidth="1"/>
    <col min="4361" max="4361" width="48.140625" style="757" customWidth="1"/>
    <col min="4362" max="4362" width="16.140625" style="757" customWidth="1"/>
    <col min="4363" max="4363" width="15.28515625" style="757" customWidth="1"/>
    <col min="4364" max="4607" width="9.140625" style="757"/>
    <col min="4608" max="4608" width="18.7109375" style="757" bestFit="1" customWidth="1"/>
    <col min="4609" max="4609" width="37.28515625" style="757" customWidth="1"/>
    <col min="4610" max="4610" width="9.28515625" style="757" bestFit="1" customWidth="1"/>
    <col min="4611" max="4611" width="15.85546875" style="757" customWidth="1"/>
    <col min="4612" max="4612" width="32.85546875" style="757" customWidth="1"/>
    <col min="4613" max="4613" width="16.28515625" style="757" customWidth="1"/>
    <col min="4614" max="4614" width="40.85546875" style="757" customWidth="1"/>
    <col min="4615" max="4615" width="20" style="757" customWidth="1"/>
    <col min="4616" max="4616" width="24.85546875" style="757" customWidth="1"/>
    <col min="4617" max="4617" width="48.140625" style="757" customWidth="1"/>
    <col min="4618" max="4618" width="16.140625" style="757" customWidth="1"/>
    <col min="4619" max="4619" width="15.28515625" style="757" customWidth="1"/>
    <col min="4620" max="4863" width="9.140625" style="757"/>
    <col min="4864" max="4864" width="18.7109375" style="757" bestFit="1" customWidth="1"/>
    <col min="4865" max="4865" width="37.28515625" style="757" customWidth="1"/>
    <col min="4866" max="4866" width="9.28515625" style="757" bestFit="1" customWidth="1"/>
    <col min="4867" max="4867" width="15.85546875" style="757" customWidth="1"/>
    <col min="4868" max="4868" width="32.85546875" style="757" customWidth="1"/>
    <col min="4869" max="4869" width="16.28515625" style="757" customWidth="1"/>
    <col min="4870" max="4870" width="40.85546875" style="757" customWidth="1"/>
    <col min="4871" max="4871" width="20" style="757" customWidth="1"/>
    <col min="4872" max="4872" width="24.85546875" style="757" customWidth="1"/>
    <col min="4873" max="4873" width="48.140625" style="757" customWidth="1"/>
    <col min="4874" max="4874" width="16.140625" style="757" customWidth="1"/>
    <col min="4875" max="4875" width="15.28515625" style="757" customWidth="1"/>
    <col min="4876" max="5119" width="9.140625" style="757"/>
    <col min="5120" max="5120" width="18.7109375" style="757" bestFit="1" customWidth="1"/>
    <col min="5121" max="5121" width="37.28515625" style="757" customWidth="1"/>
    <col min="5122" max="5122" width="9.28515625" style="757" bestFit="1" customWidth="1"/>
    <col min="5123" max="5123" width="15.85546875" style="757" customWidth="1"/>
    <col min="5124" max="5124" width="32.85546875" style="757" customWidth="1"/>
    <col min="5125" max="5125" width="16.28515625" style="757" customWidth="1"/>
    <col min="5126" max="5126" width="40.85546875" style="757" customWidth="1"/>
    <col min="5127" max="5127" width="20" style="757" customWidth="1"/>
    <col min="5128" max="5128" width="24.85546875" style="757" customWidth="1"/>
    <col min="5129" max="5129" width="48.140625" style="757" customWidth="1"/>
    <col min="5130" max="5130" width="16.140625" style="757" customWidth="1"/>
    <col min="5131" max="5131" width="15.28515625" style="757" customWidth="1"/>
    <col min="5132" max="5375" width="9.140625" style="757"/>
    <col min="5376" max="5376" width="18.7109375" style="757" bestFit="1" customWidth="1"/>
    <col min="5377" max="5377" width="37.28515625" style="757" customWidth="1"/>
    <col min="5378" max="5378" width="9.28515625" style="757" bestFit="1" customWidth="1"/>
    <col min="5379" max="5379" width="15.85546875" style="757" customWidth="1"/>
    <col min="5380" max="5380" width="32.85546875" style="757" customWidth="1"/>
    <col min="5381" max="5381" width="16.28515625" style="757" customWidth="1"/>
    <col min="5382" max="5382" width="40.85546875" style="757" customWidth="1"/>
    <col min="5383" max="5383" width="20" style="757" customWidth="1"/>
    <col min="5384" max="5384" width="24.85546875" style="757" customWidth="1"/>
    <col min="5385" max="5385" width="48.140625" style="757" customWidth="1"/>
    <col min="5386" max="5386" width="16.140625" style="757" customWidth="1"/>
    <col min="5387" max="5387" width="15.28515625" style="757" customWidth="1"/>
    <col min="5388" max="5631" width="9.140625" style="757"/>
    <col min="5632" max="5632" width="18.7109375" style="757" bestFit="1" customWidth="1"/>
    <col min="5633" max="5633" width="37.28515625" style="757" customWidth="1"/>
    <col min="5634" max="5634" width="9.28515625" style="757" bestFit="1" customWidth="1"/>
    <col min="5635" max="5635" width="15.85546875" style="757" customWidth="1"/>
    <col min="5636" max="5636" width="32.85546875" style="757" customWidth="1"/>
    <col min="5637" max="5637" width="16.28515625" style="757" customWidth="1"/>
    <col min="5638" max="5638" width="40.85546875" style="757" customWidth="1"/>
    <col min="5639" max="5639" width="20" style="757" customWidth="1"/>
    <col min="5640" max="5640" width="24.85546875" style="757" customWidth="1"/>
    <col min="5641" max="5641" width="48.140625" style="757" customWidth="1"/>
    <col min="5642" max="5642" width="16.140625" style="757" customWidth="1"/>
    <col min="5643" max="5643" width="15.28515625" style="757" customWidth="1"/>
    <col min="5644" max="5887" width="9.140625" style="757"/>
    <col min="5888" max="5888" width="18.7109375" style="757" bestFit="1" customWidth="1"/>
    <col min="5889" max="5889" width="37.28515625" style="757" customWidth="1"/>
    <col min="5890" max="5890" width="9.28515625" style="757" bestFit="1" customWidth="1"/>
    <col min="5891" max="5891" width="15.85546875" style="757" customWidth="1"/>
    <col min="5892" max="5892" width="32.85546875" style="757" customWidth="1"/>
    <col min="5893" max="5893" width="16.28515625" style="757" customWidth="1"/>
    <col min="5894" max="5894" width="40.85546875" style="757" customWidth="1"/>
    <col min="5895" max="5895" width="20" style="757" customWidth="1"/>
    <col min="5896" max="5896" width="24.85546875" style="757" customWidth="1"/>
    <col min="5897" max="5897" width="48.140625" style="757" customWidth="1"/>
    <col min="5898" max="5898" width="16.140625" style="757" customWidth="1"/>
    <col min="5899" max="5899" width="15.28515625" style="757" customWidth="1"/>
    <col min="5900" max="6143" width="9.140625" style="757"/>
    <col min="6144" max="6144" width="18.7109375" style="757" bestFit="1" customWidth="1"/>
    <col min="6145" max="6145" width="37.28515625" style="757" customWidth="1"/>
    <col min="6146" max="6146" width="9.28515625" style="757" bestFit="1" customWidth="1"/>
    <col min="6147" max="6147" width="15.85546875" style="757" customWidth="1"/>
    <col min="6148" max="6148" width="32.85546875" style="757" customWidth="1"/>
    <col min="6149" max="6149" width="16.28515625" style="757" customWidth="1"/>
    <col min="6150" max="6150" width="40.85546875" style="757" customWidth="1"/>
    <col min="6151" max="6151" width="20" style="757" customWidth="1"/>
    <col min="6152" max="6152" width="24.85546875" style="757" customWidth="1"/>
    <col min="6153" max="6153" width="48.140625" style="757" customWidth="1"/>
    <col min="6154" max="6154" width="16.140625" style="757" customWidth="1"/>
    <col min="6155" max="6155" width="15.28515625" style="757" customWidth="1"/>
    <col min="6156" max="6399" width="9.140625" style="757"/>
    <col min="6400" max="6400" width="18.7109375" style="757" bestFit="1" customWidth="1"/>
    <col min="6401" max="6401" width="37.28515625" style="757" customWidth="1"/>
    <col min="6402" max="6402" width="9.28515625" style="757" bestFit="1" customWidth="1"/>
    <col min="6403" max="6403" width="15.85546875" style="757" customWidth="1"/>
    <col min="6404" max="6404" width="32.85546875" style="757" customWidth="1"/>
    <col min="6405" max="6405" width="16.28515625" style="757" customWidth="1"/>
    <col min="6406" max="6406" width="40.85546875" style="757" customWidth="1"/>
    <col min="6407" max="6407" width="20" style="757" customWidth="1"/>
    <col min="6408" max="6408" width="24.85546875" style="757" customWidth="1"/>
    <col min="6409" max="6409" width="48.140625" style="757" customWidth="1"/>
    <col min="6410" max="6410" width="16.140625" style="757" customWidth="1"/>
    <col min="6411" max="6411" width="15.28515625" style="757" customWidth="1"/>
    <col min="6412" max="6655" width="9.140625" style="757"/>
    <col min="6656" max="6656" width="18.7109375" style="757" bestFit="1" customWidth="1"/>
    <col min="6657" max="6657" width="37.28515625" style="757" customWidth="1"/>
    <col min="6658" max="6658" width="9.28515625" style="757" bestFit="1" customWidth="1"/>
    <col min="6659" max="6659" width="15.85546875" style="757" customWidth="1"/>
    <col min="6660" max="6660" width="32.85546875" style="757" customWidth="1"/>
    <col min="6661" max="6661" width="16.28515625" style="757" customWidth="1"/>
    <col min="6662" max="6662" width="40.85546875" style="757" customWidth="1"/>
    <col min="6663" max="6663" width="20" style="757" customWidth="1"/>
    <col min="6664" max="6664" width="24.85546875" style="757" customWidth="1"/>
    <col min="6665" max="6665" width="48.140625" style="757" customWidth="1"/>
    <col min="6666" max="6666" width="16.140625" style="757" customWidth="1"/>
    <col min="6667" max="6667" width="15.28515625" style="757" customWidth="1"/>
    <col min="6668" max="6911" width="9.140625" style="757"/>
    <col min="6912" max="6912" width="18.7109375" style="757" bestFit="1" customWidth="1"/>
    <col min="6913" max="6913" width="37.28515625" style="757" customWidth="1"/>
    <col min="6914" max="6914" width="9.28515625" style="757" bestFit="1" customWidth="1"/>
    <col min="6915" max="6915" width="15.85546875" style="757" customWidth="1"/>
    <col min="6916" max="6916" width="32.85546875" style="757" customWidth="1"/>
    <col min="6917" max="6917" width="16.28515625" style="757" customWidth="1"/>
    <col min="6918" max="6918" width="40.85546875" style="757" customWidth="1"/>
    <col min="6919" max="6919" width="20" style="757" customWidth="1"/>
    <col min="6920" max="6920" width="24.85546875" style="757" customWidth="1"/>
    <col min="6921" max="6921" width="48.140625" style="757" customWidth="1"/>
    <col min="6922" max="6922" width="16.140625" style="757" customWidth="1"/>
    <col min="6923" max="6923" width="15.28515625" style="757" customWidth="1"/>
    <col min="6924" max="7167" width="9.140625" style="757"/>
    <col min="7168" max="7168" width="18.7109375" style="757" bestFit="1" customWidth="1"/>
    <col min="7169" max="7169" width="37.28515625" style="757" customWidth="1"/>
    <col min="7170" max="7170" width="9.28515625" style="757" bestFit="1" customWidth="1"/>
    <col min="7171" max="7171" width="15.85546875" style="757" customWidth="1"/>
    <col min="7172" max="7172" width="32.85546875" style="757" customWidth="1"/>
    <col min="7173" max="7173" width="16.28515625" style="757" customWidth="1"/>
    <col min="7174" max="7174" width="40.85546875" style="757" customWidth="1"/>
    <col min="7175" max="7175" width="20" style="757" customWidth="1"/>
    <col min="7176" max="7176" width="24.85546875" style="757" customWidth="1"/>
    <col min="7177" max="7177" width="48.140625" style="757" customWidth="1"/>
    <col min="7178" max="7178" width="16.140625" style="757" customWidth="1"/>
    <col min="7179" max="7179" width="15.28515625" style="757" customWidth="1"/>
    <col min="7180" max="7423" width="9.140625" style="757"/>
    <col min="7424" max="7424" width="18.7109375" style="757" bestFit="1" customWidth="1"/>
    <col min="7425" max="7425" width="37.28515625" style="757" customWidth="1"/>
    <col min="7426" max="7426" width="9.28515625" style="757" bestFit="1" customWidth="1"/>
    <col min="7427" max="7427" width="15.85546875" style="757" customWidth="1"/>
    <col min="7428" max="7428" width="32.85546875" style="757" customWidth="1"/>
    <col min="7429" max="7429" width="16.28515625" style="757" customWidth="1"/>
    <col min="7430" max="7430" width="40.85546875" style="757" customWidth="1"/>
    <col min="7431" max="7431" width="20" style="757" customWidth="1"/>
    <col min="7432" max="7432" width="24.85546875" style="757" customWidth="1"/>
    <col min="7433" max="7433" width="48.140625" style="757" customWidth="1"/>
    <col min="7434" max="7434" width="16.140625" style="757" customWidth="1"/>
    <col min="7435" max="7435" width="15.28515625" style="757" customWidth="1"/>
    <col min="7436" max="7679" width="9.140625" style="757"/>
    <col min="7680" max="7680" width="18.7109375" style="757" bestFit="1" customWidth="1"/>
    <col min="7681" max="7681" width="37.28515625" style="757" customWidth="1"/>
    <col min="7682" max="7682" width="9.28515625" style="757" bestFit="1" customWidth="1"/>
    <col min="7683" max="7683" width="15.85546875" style="757" customWidth="1"/>
    <col min="7684" max="7684" width="32.85546875" style="757" customWidth="1"/>
    <col min="7685" max="7685" width="16.28515625" style="757" customWidth="1"/>
    <col min="7686" max="7686" width="40.85546875" style="757" customWidth="1"/>
    <col min="7687" max="7687" width="20" style="757" customWidth="1"/>
    <col min="7688" max="7688" width="24.85546875" style="757" customWidth="1"/>
    <col min="7689" max="7689" width="48.140625" style="757" customWidth="1"/>
    <col min="7690" max="7690" width="16.140625" style="757" customWidth="1"/>
    <col min="7691" max="7691" width="15.28515625" style="757" customWidth="1"/>
    <col min="7692" max="7935" width="9.140625" style="757"/>
    <col min="7936" max="7936" width="18.7109375" style="757" bestFit="1" customWidth="1"/>
    <col min="7937" max="7937" width="37.28515625" style="757" customWidth="1"/>
    <col min="7938" max="7938" width="9.28515625" style="757" bestFit="1" customWidth="1"/>
    <col min="7939" max="7939" width="15.85546875" style="757" customWidth="1"/>
    <col min="7940" max="7940" width="32.85546875" style="757" customWidth="1"/>
    <col min="7941" max="7941" width="16.28515625" style="757" customWidth="1"/>
    <col min="7942" max="7942" width="40.85546875" style="757" customWidth="1"/>
    <col min="7943" max="7943" width="20" style="757" customWidth="1"/>
    <col min="7944" max="7944" width="24.85546875" style="757" customWidth="1"/>
    <col min="7945" max="7945" width="48.140625" style="757" customWidth="1"/>
    <col min="7946" max="7946" width="16.140625" style="757" customWidth="1"/>
    <col min="7947" max="7947" width="15.28515625" style="757" customWidth="1"/>
    <col min="7948" max="8191" width="9.140625" style="757"/>
    <col min="8192" max="8192" width="18.7109375" style="757" bestFit="1" customWidth="1"/>
    <col min="8193" max="8193" width="37.28515625" style="757" customWidth="1"/>
    <col min="8194" max="8194" width="9.28515625" style="757" bestFit="1" customWidth="1"/>
    <col min="8195" max="8195" width="15.85546875" style="757" customWidth="1"/>
    <col min="8196" max="8196" width="32.85546875" style="757" customWidth="1"/>
    <col min="8197" max="8197" width="16.28515625" style="757" customWidth="1"/>
    <col min="8198" max="8198" width="40.85546875" style="757" customWidth="1"/>
    <col min="8199" max="8199" width="20" style="757" customWidth="1"/>
    <col min="8200" max="8200" width="24.85546875" style="757" customWidth="1"/>
    <col min="8201" max="8201" width="48.140625" style="757" customWidth="1"/>
    <col min="8202" max="8202" width="16.140625" style="757" customWidth="1"/>
    <col min="8203" max="8203" width="15.28515625" style="757" customWidth="1"/>
    <col min="8204" max="8447" width="9.140625" style="757"/>
    <col min="8448" max="8448" width="18.7109375" style="757" bestFit="1" customWidth="1"/>
    <col min="8449" max="8449" width="37.28515625" style="757" customWidth="1"/>
    <col min="8450" max="8450" width="9.28515625" style="757" bestFit="1" customWidth="1"/>
    <col min="8451" max="8451" width="15.85546875" style="757" customWidth="1"/>
    <col min="8452" max="8452" width="32.85546875" style="757" customWidth="1"/>
    <col min="8453" max="8453" width="16.28515625" style="757" customWidth="1"/>
    <col min="8454" max="8454" width="40.85546875" style="757" customWidth="1"/>
    <col min="8455" max="8455" width="20" style="757" customWidth="1"/>
    <col min="8456" max="8456" width="24.85546875" style="757" customWidth="1"/>
    <col min="8457" max="8457" width="48.140625" style="757" customWidth="1"/>
    <col min="8458" max="8458" width="16.140625" style="757" customWidth="1"/>
    <col min="8459" max="8459" width="15.28515625" style="757" customWidth="1"/>
    <col min="8460" max="8703" width="9.140625" style="757"/>
    <col min="8704" max="8704" width="18.7109375" style="757" bestFit="1" customWidth="1"/>
    <col min="8705" max="8705" width="37.28515625" style="757" customWidth="1"/>
    <col min="8706" max="8706" width="9.28515625" style="757" bestFit="1" customWidth="1"/>
    <col min="8707" max="8707" width="15.85546875" style="757" customWidth="1"/>
    <col min="8708" max="8708" width="32.85546875" style="757" customWidth="1"/>
    <col min="8709" max="8709" width="16.28515625" style="757" customWidth="1"/>
    <col min="8710" max="8710" width="40.85546875" style="757" customWidth="1"/>
    <col min="8711" max="8711" width="20" style="757" customWidth="1"/>
    <col min="8712" max="8712" width="24.85546875" style="757" customWidth="1"/>
    <col min="8713" max="8713" width="48.140625" style="757" customWidth="1"/>
    <col min="8714" max="8714" width="16.140625" style="757" customWidth="1"/>
    <col min="8715" max="8715" width="15.28515625" style="757" customWidth="1"/>
    <col min="8716" max="8959" width="9.140625" style="757"/>
    <col min="8960" max="8960" width="18.7109375" style="757" bestFit="1" customWidth="1"/>
    <col min="8961" max="8961" width="37.28515625" style="757" customWidth="1"/>
    <col min="8962" max="8962" width="9.28515625" style="757" bestFit="1" customWidth="1"/>
    <col min="8963" max="8963" width="15.85546875" style="757" customWidth="1"/>
    <col min="8964" max="8964" width="32.85546875" style="757" customWidth="1"/>
    <col min="8965" max="8965" width="16.28515625" style="757" customWidth="1"/>
    <col min="8966" max="8966" width="40.85546875" style="757" customWidth="1"/>
    <col min="8967" max="8967" width="20" style="757" customWidth="1"/>
    <col min="8968" max="8968" width="24.85546875" style="757" customWidth="1"/>
    <col min="8969" max="8969" width="48.140625" style="757" customWidth="1"/>
    <col min="8970" max="8970" width="16.140625" style="757" customWidth="1"/>
    <col min="8971" max="8971" width="15.28515625" style="757" customWidth="1"/>
    <col min="8972" max="9215" width="9.140625" style="757"/>
    <col min="9216" max="9216" width="18.7109375" style="757" bestFit="1" customWidth="1"/>
    <col min="9217" max="9217" width="37.28515625" style="757" customWidth="1"/>
    <col min="9218" max="9218" width="9.28515625" style="757" bestFit="1" customWidth="1"/>
    <col min="9219" max="9219" width="15.85546875" style="757" customWidth="1"/>
    <col min="9220" max="9220" width="32.85546875" style="757" customWidth="1"/>
    <col min="9221" max="9221" width="16.28515625" style="757" customWidth="1"/>
    <col min="9222" max="9222" width="40.85546875" style="757" customWidth="1"/>
    <col min="9223" max="9223" width="20" style="757" customWidth="1"/>
    <col min="9224" max="9224" width="24.85546875" style="757" customWidth="1"/>
    <col min="9225" max="9225" width="48.140625" style="757" customWidth="1"/>
    <col min="9226" max="9226" width="16.140625" style="757" customWidth="1"/>
    <col min="9227" max="9227" width="15.28515625" style="757" customWidth="1"/>
    <col min="9228" max="9471" width="9.140625" style="757"/>
    <col min="9472" max="9472" width="18.7109375" style="757" bestFit="1" customWidth="1"/>
    <col min="9473" max="9473" width="37.28515625" style="757" customWidth="1"/>
    <col min="9474" max="9474" width="9.28515625" style="757" bestFit="1" customWidth="1"/>
    <col min="9475" max="9475" width="15.85546875" style="757" customWidth="1"/>
    <col min="9476" max="9476" width="32.85546875" style="757" customWidth="1"/>
    <col min="9477" max="9477" width="16.28515625" style="757" customWidth="1"/>
    <col min="9478" max="9478" width="40.85546875" style="757" customWidth="1"/>
    <col min="9479" max="9479" width="20" style="757" customWidth="1"/>
    <col min="9480" max="9480" width="24.85546875" style="757" customWidth="1"/>
    <col min="9481" max="9481" width="48.140625" style="757" customWidth="1"/>
    <col min="9482" max="9482" width="16.140625" style="757" customWidth="1"/>
    <col min="9483" max="9483" width="15.28515625" style="757" customWidth="1"/>
    <col min="9484" max="9727" width="9.140625" style="757"/>
    <col min="9728" max="9728" width="18.7109375" style="757" bestFit="1" customWidth="1"/>
    <col min="9729" max="9729" width="37.28515625" style="757" customWidth="1"/>
    <col min="9730" max="9730" width="9.28515625" style="757" bestFit="1" customWidth="1"/>
    <col min="9731" max="9731" width="15.85546875" style="757" customWidth="1"/>
    <col min="9732" max="9732" width="32.85546875" style="757" customWidth="1"/>
    <col min="9733" max="9733" width="16.28515625" style="757" customWidth="1"/>
    <col min="9734" max="9734" width="40.85546875" style="757" customWidth="1"/>
    <col min="9735" max="9735" width="20" style="757" customWidth="1"/>
    <col min="9736" max="9736" width="24.85546875" style="757" customWidth="1"/>
    <col min="9737" max="9737" width="48.140625" style="757" customWidth="1"/>
    <col min="9738" max="9738" width="16.140625" style="757" customWidth="1"/>
    <col min="9739" max="9739" width="15.28515625" style="757" customWidth="1"/>
    <col min="9740" max="9983" width="9.140625" style="757"/>
    <col min="9984" max="9984" width="18.7109375" style="757" bestFit="1" customWidth="1"/>
    <col min="9985" max="9985" width="37.28515625" style="757" customWidth="1"/>
    <col min="9986" max="9986" width="9.28515625" style="757" bestFit="1" customWidth="1"/>
    <col min="9987" max="9987" width="15.85546875" style="757" customWidth="1"/>
    <col min="9988" max="9988" width="32.85546875" style="757" customWidth="1"/>
    <col min="9989" max="9989" width="16.28515625" style="757" customWidth="1"/>
    <col min="9990" max="9990" width="40.85546875" style="757" customWidth="1"/>
    <col min="9991" max="9991" width="20" style="757" customWidth="1"/>
    <col min="9992" max="9992" width="24.85546875" style="757" customWidth="1"/>
    <col min="9993" max="9993" width="48.140625" style="757" customWidth="1"/>
    <col min="9994" max="9994" width="16.140625" style="757" customWidth="1"/>
    <col min="9995" max="9995" width="15.28515625" style="757" customWidth="1"/>
    <col min="9996" max="10239" width="9.140625" style="757"/>
    <col min="10240" max="10240" width="18.7109375" style="757" bestFit="1" customWidth="1"/>
    <col min="10241" max="10241" width="37.28515625" style="757" customWidth="1"/>
    <col min="10242" max="10242" width="9.28515625" style="757" bestFit="1" customWidth="1"/>
    <col min="10243" max="10243" width="15.85546875" style="757" customWidth="1"/>
    <col min="10244" max="10244" width="32.85546875" style="757" customWidth="1"/>
    <col min="10245" max="10245" width="16.28515625" style="757" customWidth="1"/>
    <col min="10246" max="10246" width="40.85546875" style="757" customWidth="1"/>
    <col min="10247" max="10247" width="20" style="757" customWidth="1"/>
    <col min="10248" max="10248" width="24.85546875" style="757" customWidth="1"/>
    <col min="10249" max="10249" width="48.140625" style="757" customWidth="1"/>
    <col min="10250" max="10250" width="16.140625" style="757" customWidth="1"/>
    <col min="10251" max="10251" width="15.28515625" style="757" customWidth="1"/>
    <col min="10252" max="10495" width="9.140625" style="757"/>
    <col min="10496" max="10496" width="18.7109375" style="757" bestFit="1" customWidth="1"/>
    <col min="10497" max="10497" width="37.28515625" style="757" customWidth="1"/>
    <col min="10498" max="10498" width="9.28515625" style="757" bestFit="1" customWidth="1"/>
    <col min="10499" max="10499" width="15.85546875" style="757" customWidth="1"/>
    <col min="10500" max="10500" width="32.85546875" style="757" customWidth="1"/>
    <col min="10501" max="10501" width="16.28515625" style="757" customWidth="1"/>
    <col min="10502" max="10502" width="40.85546875" style="757" customWidth="1"/>
    <col min="10503" max="10503" width="20" style="757" customWidth="1"/>
    <col min="10504" max="10504" width="24.85546875" style="757" customWidth="1"/>
    <col min="10505" max="10505" width="48.140625" style="757" customWidth="1"/>
    <col min="10506" max="10506" width="16.140625" style="757" customWidth="1"/>
    <col min="10507" max="10507" width="15.28515625" style="757" customWidth="1"/>
    <col min="10508" max="10751" width="9.140625" style="757"/>
    <col min="10752" max="10752" width="18.7109375" style="757" bestFit="1" customWidth="1"/>
    <col min="10753" max="10753" width="37.28515625" style="757" customWidth="1"/>
    <col min="10754" max="10754" width="9.28515625" style="757" bestFit="1" customWidth="1"/>
    <col min="10755" max="10755" width="15.85546875" style="757" customWidth="1"/>
    <col min="10756" max="10756" width="32.85546875" style="757" customWidth="1"/>
    <col min="10757" max="10757" width="16.28515625" style="757" customWidth="1"/>
    <col min="10758" max="10758" width="40.85546875" style="757" customWidth="1"/>
    <col min="10759" max="10759" width="20" style="757" customWidth="1"/>
    <col min="10760" max="10760" width="24.85546875" style="757" customWidth="1"/>
    <col min="10761" max="10761" width="48.140625" style="757" customWidth="1"/>
    <col min="10762" max="10762" width="16.140625" style="757" customWidth="1"/>
    <col min="10763" max="10763" width="15.28515625" style="757" customWidth="1"/>
    <col min="10764" max="11007" width="9.140625" style="757"/>
    <col min="11008" max="11008" width="18.7109375" style="757" bestFit="1" customWidth="1"/>
    <col min="11009" max="11009" width="37.28515625" style="757" customWidth="1"/>
    <col min="11010" max="11010" width="9.28515625" style="757" bestFit="1" customWidth="1"/>
    <col min="11011" max="11011" width="15.85546875" style="757" customWidth="1"/>
    <col min="11012" max="11012" width="32.85546875" style="757" customWidth="1"/>
    <col min="11013" max="11013" width="16.28515625" style="757" customWidth="1"/>
    <col min="11014" max="11014" width="40.85546875" style="757" customWidth="1"/>
    <col min="11015" max="11015" width="20" style="757" customWidth="1"/>
    <col min="11016" max="11016" width="24.85546875" style="757" customWidth="1"/>
    <col min="11017" max="11017" width="48.140625" style="757" customWidth="1"/>
    <col min="11018" max="11018" width="16.140625" style="757" customWidth="1"/>
    <col min="11019" max="11019" width="15.28515625" style="757" customWidth="1"/>
    <col min="11020" max="11263" width="9.140625" style="757"/>
    <col min="11264" max="11264" width="18.7109375" style="757" bestFit="1" customWidth="1"/>
    <col min="11265" max="11265" width="37.28515625" style="757" customWidth="1"/>
    <col min="11266" max="11266" width="9.28515625" style="757" bestFit="1" customWidth="1"/>
    <col min="11267" max="11267" width="15.85546875" style="757" customWidth="1"/>
    <col min="11268" max="11268" width="32.85546875" style="757" customWidth="1"/>
    <col min="11269" max="11269" width="16.28515625" style="757" customWidth="1"/>
    <col min="11270" max="11270" width="40.85546875" style="757" customWidth="1"/>
    <col min="11271" max="11271" width="20" style="757" customWidth="1"/>
    <col min="11272" max="11272" width="24.85546875" style="757" customWidth="1"/>
    <col min="11273" max="11273" width="48.140625" style="757" customWidth="1"/>
    <col min="11274" max="11274" width="16.140625" style="757" customWidth="1"/>
    <col min="11275" max="11275" width="15.28515625" style="757" customWidth="1"/>
    <col min="11276" max="11519" width="9.140625" style="757"/>
    <col min="11520" max="11520" width="18.7109375" style="757" bestFit="1" customWidth="1"/>
    <col min="11521" max="11521" width="37.28515625" style="757" customWidth="1"/>
    <col min="11522" max="11522" width="9.28515625" style="757" bestFit="1" customWidth="1"/>
    <col min="11523" max="11523" width="15.85546875" style="757" customWidth="1"/>
    <col min="11524" max="11524" width="32.85546875" style="757" customWidth="1"/>
    <col min="11525" max="11525" width="16.28515625" style="757" customWidth="1"/>
    <col min="11526" max="11526" width="40.85546875" style="757" customWidth="1"/>
    <col min="11527" max="11527" width="20" style="757" customWidth="1"/>
    <col min="11528" max="11528" width="24.85546875" style="757" customWidth="1"/>
    <col min="11529" max="11529" width="48.140625" style="757" customWidth="1"/>
    <col min="11530" max="11530" width="16.140625" style="757" customWidth="1"/>
    <col min="11531" max="11531" width="15.28515625" style="757" customWidth="1"/>
    <col min="11532" max="11775" width="9.140625" style="757"/>
    <col min="11776" max="11776" width="18.7109375" style="757" bestFit="1" customWidth="1"/>
    <col min="11777" max="11777" width="37.28515625" style="757" customWidth="1"/>
    <col min="11778" max="11778" width="9.28515625" style="757" bestFit="1" customWidth="1"/>
    <col min="11779" max="11779" width="15.85546875" style="757" customWidth="1"/>
    <col min="11780" max="11780" width="32.85546875" style="757" customWidth="1"/>
    <col min="11781" max="11781" width="16.28515625" style="757" customWidth="1"/>
    <col min="11782" max="11782" width="40.85546875" style="757" customWidth="1"/>
    <col min="11783" max="11783" width="20" style="757" customWidth="1"/>
    <col min="11784" max="11784" width="24.85546875" style="757" customWidth="1"/>
    <col min="11785" max="11785" width="48.140625" style="757" customWidth="1"/>
    <col min="11786" max="11786" width="16.140625" style="757" customWidth="1"/>
    <col min="11787" max="11787" width="15.28515625" style="757" customWidth="1"/>
    <col min="11788" max="12031" width="9.140625" style="757"/>
    <col min="12032" max="12032" width="18.7109375" style="757" bestFit="1" customWidth="1"/>
    <col min="12033" max="12033" width="37.28515625" style="757" customWidth="1"/>
    <col min="12034" max="12034" width="9.28515625" style="757" bestFit="1" customWidth="1"/>
    <col min="12035" max="12035" width="15.85546875" style="757" customWidth="1"/>
    <col min="12036" max="12036" width="32.85546875" style="757" customWidth="1"/>
    <col min="12037" max="12037" width="16.28515625" style="757" customWidth="1"/>
    <col min="12038" max="12038" width="40.85546875" style="757" customWidth="1"/>
    <col min="12039" max="12039" width="20" style="757" customWidth="1"/>
    <col min="12040" max="12040" width="24.85546875" style="757" customWidth="1"/>
    <col min="12041" max="12041" width="48.140625" style="757" customWidth="1"/>
    <col min="12042" max="12042" width="16.140625" style="757" customWidth="1"/>
    <col min="12043" max="12043" width="15.28515625" style="757" customWidth="1"/>
    <col min="12044" max="12287" width="9.140625" style="757"/>
    <col min="12288" max="12288" width="18.7109375" style="757" bestFit="1" customWidth="1"/>
    <col min="12289" max="12289" width="37.28515625" style="757" customWidth="1"/>
    <col min="12290" max="12290" width="9.28515625" style="757" bestFit="1" customWidth="1"/>
    <col min="12291" max="12291" width="15.85546875" style="757" customWidth="1"/>
    <col min="12292" max="12292" width="32.85546875" style="757" customWidth="1"/>
    <col min="12293" max="12293" width="16.28515625" style="757" customWidth="1"/>
    <col min="12294" max="12294" width="40.85546875" style="757" customWidth="1"/>
    <col min="12295" max="12295" width="20" style="757" customWidth="1"/>
    <col min="12296" max="12296" width="24.85546875" style="757" customWidth="1"/>
    <col min="12297" max="12297" width="48.140625" style="757" customWidth="1"/>
    <col min="12298" max="12298" width="16.140625" style="757" customWidth="1"/>
    <col min="12299" max="12299" width="15.28515625" style="757" customWidth="1"/>
    <col min="12300" max="12543" width="9.140625" style="757"/>
    <col min="12544" max="12544" width="18.7109375" style="757" bestFit="1" customWidth="1"/>
    <col min="12545" max="12545" width="37.28515625" style="757" customWidth="1"/>
    <col min="12546" max="12546" width="9.28515625" style="757" bestFit="1" customWidth="1"/>
    <col min="12547" max="12547" width="15.85546875" style="757" customWidth="1"/>
    <col min="12548" max="12548" width="32.85546875" style="757" customWidth="1"/>
    <col min="12549" max="12549" width="16.28515625" style="757" customWidth="1"/>
    <col min="12550" max="12550" width="40.85546875" style="757" customWidth="1"/>
    <col min="12551" max="12551" width="20" style="757" customWidth="1"/>
    <col min="12552" max="12552" width="24.85546875" style="757" customWidth="1"/>
    <col min="12553" max="12553" width="48.140625" style="757" customWidth="1"/>
    <col min="12554" max="12554" width="16.140625" style="757" customWidth="1"/>
    <col min="12555" max="12555" width="15.28515625" style="757" customWidth="1"/>
    <col min="12556" max="12799" width="9.140625" style="757"/>
    <col min="12800" max="12800" width="18.7109375" style="757" bestFit="1" customWidth="1"/>
    <col min="12801" max="12801" width="37.28515625" style="757" customWidth="1"/>
    <col min="12802" max="12802" width="9.28515625" style="757" bestFit="1" customWidth="1"/>
    <col min="12803" max="12803" width="15.85546875" style="757" customWidth="1"/>
    <col min="12804" max="12804" width="32.85546875" style="757" customWidth="1"/>
    <col min="12805" max="12805" width="16.28515625" style="757" customWidth="1"/>
    <col min="12806" max="12806" width="40.85546875" style="757" customWidth="1"/>
    <col min="12807" max="12807" width="20" style="757" customWidth="1"/>
    <col min="12808" max="12808" width="24.85546875" style="757" customWidth="1"/>
    <col min="12809" max="12809" width="48.140625" style="757" customWidth="1"/>
    <col min="12810" max="12810" width="16.140625" style="757" customWidth="1"/>
    <col min="12811" max="12811" width="15.28515625" style="757" customWidth="1"/>
    <col min="12812" max="13055" width="9.140625" style="757"/>
    <col min="13056" max="13056" width="18.7109375" style="757" bestFit="1" customWidth="1"/>
    <col min="13057" max="13057" width="37.28515625" style="757" customWidth="1"/>
    <col min="13058" max="13058" width="9.28515625" style="757" bestFit="1" customWidth="1"/>
    <col min="13059" max="13059" width="15.85546875" style="757" customWidth="1"/>
    <col min="13060" max="13060" width="32.85546875" style="757" customWidth="1"/>
    <col min="13061" max="13061" width="16.28515625" style="757" customWidth="1"/>
    <col min="13062" max="13062" width="40.85546875" style="757" customWidth="1"/>
    <col min="13063" max="13063" width="20" style="757" customWidth="1"/>
    <col min="13064" max="13064" width="24.85546875" style="757" customWidth="1"/>
    <col min="13065" max="13065" width="48.140625" style="757" customWidth="1"/>
    <col min="13066" max="13066" width="16.140625" style="757" customWidth="1"/>
    <col min="13067" max="13067" width="15.28515625" style="757" customWidth="1"/>
    <col min="13068" max="13311" width="9.140625" style="757"/>
    <col min="13312" max="13312" width="18.7109375" style="757" bestFit="1" customWidth="1"/>
    <col min="13313" max="13313" width="37.28515625" style="757" customWidth="1"/>
    <col min="13314" max="13314" width="9.28515625" style="757" bestFit="1" customWidth="1"/>
    <col min="13315" max="13315" width="15.85546875" style="757" customWidth="1"/>
    <col min="13316" max="13316" width="32.85546875" style="757" customWidth="1"/>
    <col min="13317" max="13317" width="16.28515625" style="757" customWidth="1"/>
    <col min="13318" max="13318" width="40.85546875" style="757" customWidth="1"/>
    <col min="13319" max="13319" width="20" style="757" customWidth="1"/>
    <col min="13320" max="13320" width="24.85546875" style="757" customWidth="1"/>
    <col min="13321" max="13321" width="48.140625" style="757" customWidth="1"/>
    <col min="13322" max="13322" width="16.140625" style="757" customWidth="1"/>
    <col min="13323" max="13323" width="15.28515625" style="757" customWidth="1"/>
    <col min="13324" max="13567" width="9.140625" style="757"/>
    <col min="13568" max="13568" width="18.7109375" style="757" bestFit="1" customWidth="1"/>
    <col min="13569" max="13569" width="37.28515625" style="757" customWidth="1"/>
    <col min="13570" max="13570" width="9.28515625" style="757" bestFit="1" customWidth="1"/>
    <col min="13571" max="13571" width="15.85546875" style="757" customWidth="1"/>
    <col min="13572" max="13572" width="32.85546875" style="757" customWidth="1"/>
    <col min="13573" max="13573" width="16.28515625" style="757" customWidth="1"/>
    <col min="13574" max="13574" width="40.85546875" style="757" customWidth="1"/>
    <col min="13575" max="13575" width="20" style="757" customWidth="1"/>
    <col min="13576" max="13576" width="24.85546875" style="757" customWidth="1"/>
    <col min="13577" max="13577" width="48.140625" style="757" customWidth="1"/>
    <col min="13578" max="13578" width="16.140625" style="757" customWidth="1"/>
    <col min="13579" max="13579" width="15.28515625" style="757" customWidth="1"/>
    <col min="13580" max="13823" width="9.140625" style="757"/>
    <col min="13824" max="13824" width="18.7109375" style="757" bestFit="1" customWidth="1"/>
    <col min="13825" max="13825" width="37.28515625" style="757" customWidth="1"/>
    <col min="13826" max="13826" width="9.28515625" style="757" bestFit="1" customWidth="1"/>
    <col min="13827" max="13827" width="15.85546875" style="757" customWidth="1"/>
    <col min="13828" max="13828" width="32.85546875" style="757" customWidth="1"/>
    <col min="13829" max="13829" width="16.28515625" style="757" customWidth="1"/>
    <col min="13830" max="13830" width="40.85546875" style="757" customWidth="1"/>
    <col min="13831" max="13831" width="20" style="757" customWidth="1"/>
    <col min="13832" max="13832" width="24.85546875" style="757" customWidth="1"/>
    <col min="13833" max="13833" width="48.140625" style="757" customWidth="1"/>
    <col min="13834" max="13834" width="16.140625" style="757" customWidth="1"/>
    <col min="13835" max="13835" width="15.28515625" style="757" customWidth="1"/>
    <col min="13836" max="14079" width="9.140625" style="757"/>
    <col min="14080" max="14080" width="18.7109375" style="757" bestFit="1" customWidth="1"/>
    <col min="14081" max="14081" width="37.28515625" style="757" customWidth="1"/>
    <col min="14082" max="14082" width="9.28515625" style="757" bestFit="1" customWidth="1"/>
    <col min="14083" max="14083" width="15.85546875" style="757" customWidth="1"/>
    <col min="14084" max="14084" width="32.85546875" style="757" customWidth="1"/>
    <col min="14085" max="14085" width="16.28515625" style="757" customWidth="1"/>
    <col min="14086" max="14086" width="40.85546875" style="757" customWidth="1"/>
    <col min="14087" max="14087" width="20" style="757" customWidth="1"/>
    <col min="14088" max="14088" width="24.85546875" style="757" customWidth="1"/>
    <col min="14089" max="14089" width="48.140625" style="757" customWidth="1"/>
    <col min="14090" max="14090" width="16.140625" style="757" customWidth="1"/>
    <col min="14091" max="14091" width="15.28515625" style="757" customWidth="1"/>
    <col min="14092" max="14335" width="9.140625" style="757"/>
    <col min="14336" max="14336" width="18.7109375" style="757" bestFit="1" customWidth="1"/>
    <col min="14337" max="14337" width="37.28515625" style="757" customWidth="1"/>
    <col min="14338" max="14338" width="9.28515625" style="757" bestFit="1" customWidth="1"/>
    <col min="14339" max="14339" width="15.85546875" style="757" customWidth="1"/>
    <col min="14340" max="14340" width="32.85546875" style="757" customWidth="1"/>
    <col min="14341" max="14341" width="16.28515625" style="757" customWidth="1"/>
    <col min="14342" max="14342" width="40.85546875" style="757" customWidth="1"/>
    <col min="14343" max="14343" width="20" style="757" customWidth="1"/>
    <col min="14344" max="14344" width="24.85546875" style="757" customWidth="1"/>
    <col min="14345" max="14345" width="48.140625" style="757" customWidth="1"/>
    <col min="14346" max="14346" width="16.140625" style="757" customWidth="1"/>
    <col min="14347" max="14347" width="15.28515625" style="757" customWidth="1"/>
    <col min="14348" max="14591" width="9.140625" style="757"/>
    <col min="14592" max="14592" width="18.7109375" style="757" bestFit="1" customWidth="1"/>
    <col min="14593" max="14593" width="37.28515625" style="757" customWidth="1"/>
    <col min="14594" max="14594" width="9.28515625" style="757" bestFit="1" customWidth="1"/>
    <col min="14595" max="14595" width="15.85546875" style="757" customWidth="1"/>
    <col min="14596" max="14596" width="32.85546875" style="757" customWidth="1"/>
    <col min="14597" max="14597" width="16.28515625" style="757" customWidth="1"/>
    <col min="14598" max="14598" width="40.85546875" style="757" customWidth="1"/>
    <col min="14599" max="14599" width="20" style="757" customWidth="1"/>
    <col min="14600" max="14600" width="24.85546875" style="757" customWidth="1"/>
    <col min="14601" max="14601" width="48.140625" style="757" customWidth="1"/>
    <col min="14602" max="14602" width="16.140625" style="757" customWidth="1"/>
    <col min="14603" max="14603" width="15.28515625" style="757" customWidth="1"/>
    <col min="14604" max="14847" width="9.140625" style="757"/>
    <col min="14848" max="14848" width="18.7109375" style="757" bestFit="1" customWidth="1"/>
    <col min="14849" max="14849" width="37.28515625" style="757" customWidth="1"/>
    <col min="14850" max="14850" width="9.28515625" style="757" bestFit="1" customWidth="1"/>
    <col min="14851" max="14851" width="15.85546875" style="757" customWidth="1"/>
    <col min="14852" max="14852" width="32.85546875" style="757" customWidth="1"/>
    <col min="14853" max="14853" width="16.28515625" style="757" customWidth="1"/>
    <col min="14854" max="14854" width="40.85546875" style="757" customWidth="1"/>
    <col min="14855" max="14855" width="20" style="757" customWidth="1"/>
    <col min="14856" max="14856" width="24.85546875" style="757" customWidth="1"/>
    <col min="14857" max="14857" width="48.140625" style="757" customWidth="1"/>
    <col min="14858" max="14858" width="16.140625" style="757" customWidth="1"/>
    <col min="14859" max="14859" width="15.28515625" style="757" customWidth="1"/>
    <col min="14860" max="15103" width="9.140625" style="757"/>
    <col min="15104" max="15104" width="18.7109375" style="757" bestFit="1" customWidth="1"/>
    <col min="15105" max="15105" width="37.28515625" style="757" customWidth="1"/>
    <col min="15106" max="15106" width="9.28515625" style="757" bestFit="1" customWidth="1"/>
    <col min="15107" max="15107" width="15.85546875" style="757" customWidth="1"/>
    <col min="15108" max="15108" width="32.85546875" style="757" customWidth="1"/>
    <col min="15109" max="15109" width="16.28515625" style="757" customWidth="1"/>
    <col min="15110" max="15110" width="40.85546875" style="757" customWidth="1"/>
    <col min="15111" max="15111" width="20" style="757" customWidth="1"/>
    <col min="15112" max="15112" width="24.85546875" style="757" customWidth="1"/>
    <col min="15113" max="15113" width="48.140625" style="757" customWidth="1"/>
    <col min="15114" max="15114" width="16.140625" style="757" customWidth="1"/>
    <col min="15115" max="15115" width="15.28515625" style="757" customWidth="1"/>
    <col min="15116" max="15359" width="9.140625" style="757"/>
    <col min="15360" max="15360" width="18.7109375" style="757" bestFit="1" customWidth="1"/>
    <col min="15361" max="15361" width="37.28515625" style="757" customWidth="1"/>
    <col min="15362" max="15362" width="9.28515625" style="757" bestFit="1" customWidth="1"/>
    <col min="15363" max="15363" width="15.85546875" style="757" customWidth="1"/>
    <col min="15364" max="15364" width="32.85546875" style="757" customWidth="1"/>
    <col min="15365" max="15365" width="16.28515625" style="757" customWidth="1"/>
    <col min="15366" max="15366" width="40.85546875" style="757" customWidth="1"/>
    <col min="15367" max="15367" width="20" style="757" customWidth="1"/>
    <col min="15368" max="15368" width="24.85546875" style="757" customWidth="1"/>
    <col min="15369" max="15369" width="48.140625" style="757" customWidth="1"/>
    <col min="15370" max="15370" width="16.140625" style="757" customWidth="1"/>
    <col min="15371" max="15371" width="15.28515625" style="757" customWidth="1"/>
    <col min="15372" max="15615" width="9.140625" style="757"/>
    <col min="15616" max="15616" width="18.7109375" style="757" bestFit="1" customWidth="1"/>
    <col min="15617" max="15617" width="37.28515625" style="757" customWidth="1"/>
    <col min="15618" max="15618" width="9.28515625" style="757" bestFit="1" customWidth="1"/>
    <col min="15619" max="15619" width="15.85546875" style="757" customWidth="1"/>
    <col min="15620" max="15620" width="32.85546875" style="757" customWidth="1"/>
    <col min="15621" max="15621" width="16.28515625" style="757" customWidth="1"/>
    <col min="15622" max="15622" width="40.85546875" style="757" customWidth="1"/>
    <col min="15623" max="15623" width="20" style="757" customWidth="1"/>
    <col min="15624" max="15624" width="24.85546875" style="757" customWidth="1"/>
    <col min="15625" max="15625" width="48.140625" style="757" customWidth="1"/>
    <col min="15626" max="15626" width="16.140625" style="757" customWidth="1"/>
    <col min="15627" max="15627" width="15.28515625" style="757" customWidth="1"/>
    <col min="15628" max="15871" width="9.140625" style="757"/>
    <col min="15872" max="15872" width="18.7109375" style="757" bestFit="1" customWidth="1"/>
    <col min="15873" max="15873" width="37.28515625" style="757" customWidth="1"/>
    <col min="15874" max="15874" width="9.28515625" style="757" bestFit="1" customWidth="1"/>
    <col min="15875" max="15875" width="15.85546875" style="757" customWidth="1"/>
    <col min="15876" max="15876" width="32.85546875" style="757" customWidth="1"/>
    <col min="15877" max="15877" width="16.28515625" style="757" customWidth="1"/>
    <col min="15878" max="15878" width="40.85546875" style="757" customWidth="1"/>
    <col min="15879" max="15879" width="20" style="757" customWidth="1"/>
    <col min="15880" max="15880" width="24.85546875" style="757" customWidth="1"/>
    <col min="15881" max="15881" width="48.140625" style="757" customWidth="1"/>
    <col min="15882" max="15882" width="16.140625" style="757" customWidth="1"/>
    <col min="15883" max="15883" width="15.28515625" style="757" customWidth="1"/>
    <col min="15884" max="16127" width="9.140625" style="757"/>
    <col min="16128" max="16128" width="18.7109375" style="757" bestFit="1" customWidth="1"/>
    <col min="16129" max="16129" width="37.28515625" style="757" customWidth="1"/>
    <col min="16130" max="16130" width="9.28515625" style="757" bestFit="1" customWidth="1"/>
    <col min="16131" max="16131" width="15.85546875" style="757" customWidth="1"/>
    <col min="16132" max="16132" width="32.85546875" style="757" customWidth="1"/>
    <col min="16133" max="16133" width="16.28515625" style="757" customWidth="1"/>
    <col min="16134" max="16134" width="40.85546875" style="757" customWidth="1"/>
    <col min="16135" max="16135" width="20" style="757" customWidth="1"/>
    <col min="16136" max="16136" width="24.85546875" style="757" customWidth="1"/>
    <col min="16137" max="16137" width="48.140625" style="757" customWidth="1"/>
    <col min="16138" max="16138" width="16.140625" style="757" customWidth="1"/>
    <col min="16139" max="16139" width="15.28515625" style="757" customWidth="1"/>
    <col min="16140" max="16384" width="9.140625" style="757"/>
  </cols>
  <sheetData>
    <row r="1" spans="1:54" ht="24" customHeight="1">
      <c r="B1" s="1005" t="s">
        <v>1858</v>
      </c>
      <c r="C1" s="1005"/>
      <c r="D1" s="1005"/>
    </row>
    <row r="2" spans="1:54" ht="24" customHeight="1">
      <c r="A2" s="1006" t="s">
        <v>341</v>
      </c>
      <c r="B2" s="1006"/>
      <c r="C2" s="1006"/>
      <c r="D2" s="1006"/>
      <c r="E2" s="1006"/>
      <c r="J2" s="758"/>
      <c r="K2" s="759"/>
    </row>
    <row r="3" spans="1:54" s="761" customFormat="1" ht="31.5" customHeight="1">
      <c r="A3" s="760" t="s">
        <v>342</v>
      </c>
      <c r="B3" s="760" t="s">
        <v>343</v>
      </c>
      <c r="C3" s="760" t="s">
        <v>6</v>
      </c>
      <c r="D3" s="760" t="s">
        <v>1859</v>
      </c>
      <c r="E3" s="760" t="s">
        <v>344</v>
      </c>
      <c r="F3" s="1007" t="s">
        <v>345</v>
      </c>
      <c r="G3" s="1007"/>
    </row>
    <row r="4" spans="1:54" ht="23.25" customHeight="1">
      <c r="A4" s="762">
        <v>7130200201</v>
      </c>
      <c r="B4" s="763" t="s">
        <v>346</v>
      </c>
      <c r="C4" s="764" t="s">
        <v>66</v>
      </c>
      <c r="D4" s="765">
        <v>4073</v>
      </c>
      <c r="E4" s="766"/>
      <c r="F4" s="766"/>
      <c r="G4" s="766" t="s">
        <v>1860</v>
      </c>
      <c r="H4" s="767"/>
    </row>
    <row r="5" spans="1:54" ht="24" customHeight="1">
      <c r="A5" s="762">
        <v>7130200001</v>
      </c>
      <c r="B5" s="763" t="s">
        <v>347</v>
      </c>
      <c r="C5" s="764" t="s">
        <v>66</v>
      </c>
      <c r="D5" s="765">
        <v>3552</v>
      </c>
      <c r="E5" s="766"/>
      <c r="F5" s="768"/>
      <c r="G5" s="766" t="s">
        <v>1860</v>
      </c>
      <c r="H5" s="767"/>
    </row>
    <row r="6" spans="1:54" ht="24" customHeight="1">
      <c r="A6" s="764">
        <v>7130200202</v>
      </c>
      <c r="B6" s="763" t="s">
        <v>348</v>
      </c>
      <c r="C6" s="764" t="s">
        <v>66</v>
      </c>
      <c r="D6" s="765">
        <v>2970.0000000000005</v>
      </c>
      <c r="E6" s="766"/>
      <c r="F6" s="769"/>
      <c r="G6" s="766" t="s">
        <v>1860</v>
      </c>
      <c r="H6" s="770"/>
    </row>
    <row r="7" spans="1:54" ht="27.75" customHeight="1">
      <c r="A7" s="771">
        <v>7130200204</v>
      </c>
      <c r="B7" s="772" t="s">
        <v>349</v>
      </c>
      <c r="C7" s="773" t="s">
        <v>350</v>
      </c>
      <c r="D7" s="765">
        <v>209.73</v>
      </c>
      <c r="E7" s="772" t="s">
        <v>351</v>
      </c>
      <c r="F7" s="774"/>
      <c r="G7" s="766"/>
      <c r="H7" s="770"/>
    </row>
    <row r="8" spans="1:54" ht="24" customHeight="1">
      <c r="A8" s="771">
        <v>7130200401</v>
      </c>
      <c r="B8" s="772" t="s">
        <v>352</v>
      </c>
      <c r="C8" s="773" t="s">
        <v>256</v>
      </c>
      <c r="D8" s="765">
        <v>320</v>
      </c>
      <c r="E8" s="774" t="s">
        <v>255</v>
      </c>
      <c r="F8" s="774"/>
      <c r="G8" s="766"/>
      <c r="H8" s="770"/>
    </row>
    <row r="9" spans="1:54" ht="24" customHeight="1">
      <c r="A9" s="771">
        <v>7130201343</v>
      </c>
      <c r="B9" s="772" t="s">
        <v>353</v>
      </c>
      <c r="C9" s="764" t="s">
        <v>94</v>
      </c>
      <c r="D9" s="765">
        <v>34.5</v>
      </c>
      <c r="E9" s="774"/>
      <c r="F9" s="774"/>
      <c r="G9" s="766" t="s">
        <v>1860</v>
      </c>
      <c r="H9" s="770"/>
    </row>
    <row r="10" spans="1:54" ht="24" customHeight="1">
      <c r="A10" s="764">
        <v>7130210809</v>
      </c>
      <c r="B10" s="763" t="s">
        <v>354</v>
      </c>
      <c r="C10" s="764" t="s">
        <v>203</v>
      </c>
      <c r="D10" s="765">
        <v>412.07</v>
      </c>
      <c r="E10" s="774" t="s">
        <v>355</v>
      </c>
      <c r="F10" s="774"/>
      <c r="G10" s="766"/>
      <c r="H10" s="770"/>
    </row>
    <row r="11" spans="1:54" ht="24" customHeight="1">
      <c r="A11" s="771">
        <v>7130211121</v>
      </c>
      <c r="B11" s="772" t="s">
        <v>356</v>
      </c>
      <c r="C11" s="773" t="s">
        <v>39</v>
      </c>
      <c r="D11" s="765">
        <v>315.47000000000003</v>
      </c>
      <c r="E11" s="774"/>
      <c r="F11" s="774"/>
      <c r="G11" s="766"/>
      <c r="H11" s="770"/>
    </row>
    <row r="12" spans="1:54" ht="24" customHeight="1">
      <c r="A12" s="764">
        <v>7130211158</v>
      </c>
      <c r="B12" s="763" t="s">
        <v>357</v>
      </c>
      <c r="C12" s="764" t="s">
        <v>203</v>
      </c>
      <c r="D12" s="765">
        <v>184.42</v>
      </c>
      <c r="E12" s="774" t="s">
        <v>358</v>
      </c>
      <c r="F12" s="774"/>
      <c r="G12" s="766"/>
      <c r="H12" s="770"/>
    </row>
    <row r="13" spans="1:54" s="777" customFormat="1" ht="27" customHeight="1">
      <c r="A13" s="773">
        <v>7130300025</v>
      </c>
      <c r="B13" s="772" t="s">
        <v>359</v>
      </c>
      <c r="C13" s="765" t="s">
        <v>360</v>
      </c>
      <c r="D13" s="765">
        <v>272382.62</v>
      </c>
      <c r="E13" s="772" t="s">
        <v>361</v>
      </c>
      <c r="F13" s="775" t="s">
        <v>362</v>
      </c>
      <c r="G13" s="776"/>
      <c r="H13" s="770"/>
      <c r="I13" s="757"/>
      <c r="J13" s="757"/>
      <c r="K13" s="757"/>
      <c r="L13" s="757"/>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757"/>
      <c r="AK13" s="757"/>
      <c r="AL13" s="757"/>
      <c r="AM13" s="757"/>
      <c r="AN13" s="757"/>
      <c r="AO13" s="757"/>
      <c r="AP13" s="757"/>
      <c r="AQ13" s="757"/>
      <c r="AR13" s="757"/>
      <c r="AS13" s="757"/>
      <c r="AT13" s="757"/>
      <c r="AU13" s="757"/>
      <c r="AV13" s="757"/>
      <c r="AW13" s="757"/>
      <c r="AX13" s="757"/>
      <c r="AY13" s="757"/>
      <c r="AZ13" s="757"/>
      <c r="BA13" s="757"/>
      <c r="BB13" s="757"/>
    </row>
    <row r="14" spans="1:54" s="777" customFormat="1" ht="24" customHeight="1">
      <c r="A14" s="764">
        <v>7130310007</v>
      </c>
      <c r="B14" s="763" t="s">
        <v>363</v>
      </c>
      <c r="C14" s="764" t="s">
        <v>364</v>
      </c>
      <c r="D14" s="765">
        <v>77951.899999999994</v>
      </c>
      <c r="E14" s="772" t="s">
        <v>365</v>
      </c>
      <c r="F14" s="775" t="s">
        <v>362</v>
      </c>
      <c r="G14" s="766"/>
      <c r="H14" s="770"/>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7"/>
      <c r="AK14" s="757"/>
      <c r="AL14" s="757"/>
      <c r="AM14" s="757"/>
      <c r="AN14" s="757"/>
      <c r="AO14" s="757"/>
      <c r="AP14" s="757"/>
      <c r="AQ14" s="757"/>
      <c r="AR14" s="757"/>
      <c r="AS14" s="757"/>
      <c r="AT14" s="757"/>
      <c r="AU14" s="757"/>
      <c r="AV14" s="757"/>
      <c r="AW14" s="757"/>
      <c r="AX14" s="757"/>
      <c r="AY14" s="757"/>
      <c r="AZ14" s="757"/>
      <c r="BA14" s="757"/>
      <c r="BB14" s="757"/>
    </row>
    <row r="15" spans="1:54" s="777" customFormat="1" ht="24" customHeight="1">
      <c r="A15" s="764">
        <v>7130310008</v>
      </c>
      <c r="B15" s="763" t="s">
        <v>366</v>
      </c>
      <c r="C15" s="764" t="s">
        <v>364</v>
      </c>
      <c r="D15" s="765">
        <v>141913.71</v>
      </c>
      <c r="E15" s="772" t="s">
        <v>367</v>
      </c>
      <c r="F15" s="775" t="s">
        <v>362</v>
      </c>
      <c r="G15" s="766"/>
      <c r="H15" s="770"/>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c r="AM15" s="757"/>
      <c r="AN15" s="757"/>
      <c r="AO15" s="757"/>
      <c r="AP15" s="757"/>
      <c r="AQ15" s="757"/>
      <c r="AR15" s="757"/>
      <c r="AS15" s="757"/>
      <c r="AT15" s="757"/>
      <c r="AU15" s="757"/>
      <c r="AV15" s="757"/>
      <c r="AW15" s="757"/>
      <c r="AX15" s="757"/>
      <c r="AY15" s="757"/>
      <c r="AZ15" s="757"/>
      <c r="BA15" s="757"/>
      <c r="BB15" s="757"/>
    </row>
    <row r="16" spans="1:54" ht="24" customHeight="1">
      <c r="A16" s="771">
        <v>7130310020</v>
      </c>
      <c r="B16" s="763" t="s">
        <v>368</v>
      </c>
      <c r="C16" s="773" t="s">
        <v>360</v>
      </c>
      <c r="D16" s="765">
        <v>2946866.56</v>
      </c>
      <c r="E16" s="772" t="s">
        <v>369</v>
      </c>
      <c r="F16" s="774"/>
      <c r="G16" s="766"/>
      <c r="H16" s="770"/>
    </row>
    <row r="17" spans="1:54" s="777" customFormat="1" ht="24" customHeight="1">
      <c r="A17" s="764">
        <v>7130310021</v>
      </c>
      <c r="B17" s="763" t="s">
        <v>370</v>
      </c>
      <c r="C17" s="764" t="s">
        <v>364</v>
      </c>
      <c r="D17" s="765">
        <v>49163.02</v>
      </c>
      <c r="E17" s="772" t="s">
        <v>371</v>
      </c>
      <c r="F17" s="775" t="s">
        <v>362</v>
      </c>
      <c r="G17" s="766"/>
      <c r="H17" s="770"/>
      <c r="I17" s="757"/>
      <c r="J17" s="757"/>
      <c r="K17" s="757"/>
      <c r="L17" s="757"/>
      <c r="M17" s="757"/>
      <c r="N17" s="757"/>
      <c r="O17" s="757"/>
      <c r="P17" s="757"/>
      <c r="Q17" s="757"/>
      <c r="R17" s="757"/>
      <c r="S17" s="757"/>
      <c r="T17" s="757"/>
      <c r="U17" s="757"/>
      <c r="V17" s="757"/>
      <c r="W17" s="757"/>
      <c r="X17" s="757"/>
      <c r="Y17" s="757"/>
      <c r="Z17" s="757"/>
      <c r="AA17" s="757"/>
      <c r="AB17" s="757"/>
      <c r="AC17" s="757"/>
      <c r="AD17" s="757"/>
      <c r="AE17" s="757"/>
      <c r="AF17" s="757"/>
      <c r="AG17" s="757"/>
      <c r="AH17" s="757"/>
      <c r="AI17" s="757"/>
      <c r="AJ17" s="757"/>
      <c r="AK17" s="757"/>
      <c r="AL17" s="757"/>
      <c r="AM17" s="757"/>
      <c r="AN17" s="757"/>
      <c r="AO17" s="757"/>
      <c r="AP17" s="757"/>
      <c r="AQ17" s="757"/>
      <c r="AR17" s="757"/>
      <c r="AS17" s="757"/>
      <c r="AT17" s="757"/>
      <c r="AU17" s="757"/>
      <c r="AV17" s="757"/>
      <c r="AW17" s="757"/>
      <c r="AX17" s="757"/>
      <c r="AY17" s="757"/>
      <c r="AZ17" s="757"/>
      <c r="BA17" s="757"/>
      <c r="BB17" s="757"/>
    </row>
    <row r="18" spans="1:54" s="777" customFormat="1" ht="24" customHeight="1">
      <c r="A18" s="764">
        <v>7130310022</v>
      </c>
      <c r="B18" s="763" t="s">
        <v>372</v>
      </c>
      <c r="C18" s="764" t="s">
        <v>364</v>
      </c>
      <c r="D18" s="765">
        <v>56384.160000000003</v>
      </c>
      <c r="E18" s="772" t="s">
        <v>373</v>
      </c>
      <c r="F18" s="775" t="s">
        <v>362</v>
      </c>
      <c r="G18" s="766"/>
      <c r="H18" s="770"/>
      <c r="I18" s="757"/>
      <c r="J18" s="757"/>
      <c r="K18" s="757"/>
      <c r="L18" s="757"/>
      <c r="M18" s="757"/>
      <c r="N18" s="757"/>
      <c r="O18" s="757"/>
      <c r="P18" s="757"/>
      <c r="Q18" s="757"/>
      <c r="R18" s="757"/>
      <c r="S18" s="757"/>
      <c r="T18" s="757"/>
      <c r="U18" s="757"/>
      <c r="V18" s="757"/>
      <c r="W18" s="757"/>
      <c r="X18" s="757"/>
      <c r="Y18" s="757"/>
      <c r="Z18" s="757"/>
      <c r="AA18" s="757"/>
      <c r="AB18" s="757"/>
      <c r="AC18" s="757"/>
      <c r="AD18" s="757"/>
      <c r="AE18" s="757"/>
      <c r="AF18" s="757"/>
      <c r="AG18" s="757"/>
      <c r="AH18" s="757"/>
      <c r="AI18" s="757"/>
      <c r="AJ18" s="757"/>
      <c r="AK18" s="757"/>
      <c r="AL18" s="757"/>
      <c r="AM18" s="757"/>
      <c r="AN18" s="757"/>
      <c r="AO18" s="757"/>
      <c r="AP18" s="757"/>
      <c r="AQ18" s="757"/>
      <c r="AR18" s="757"/>
      <c r="AS18" s="757"/>
      <c r="AT18" s="757"/>
      <c r="AU18" s="757"/>
      <c r="AV18" s="757"/>
      <c r="AW18" s="757"/>
      <c r="AX18" s="757"/>
      <c r="AY18" s="757"/>
      <c r="AZ18" s="757"/>
      <c r="BA18" s="757"/>
      <c r="BB18" s="757"/>
    </row>
    <row r="19" spans="1:54" s="777" customFormat="1" ht="29.25" customHeight="1">
      <c r="A19" s="764">
        <v>7130310031</v>
      </c>
      <c r="B19" s="772" t="s">
        <v>374</v>
      </c>
      <c r="C19" s="765" t="s">
        <v>360</v>
      </c>
      <c r="D19" s="765">
        <v>113327.51</v>
      </c>
      <c r="E19" s="772" t="s">
        <v>375</v>
      </c>
      <c r="F19" s="775" t="s">
        <v>362</v>
      </c>
      <c r="G19" s="776"/>
      <c r="H19" s="770"/>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757"/>
      <c r="BA19" s="757"/>
      <c r="BB19" s="757"/>
    </row>
    <row r="20" spans="1:54" s="777" customFormat="1" ht="27" customHeight="1">
      <c r="A20" s="764">
        <v>7130310032</v>
      </c>
      <c r="B20" s="772" t="s">
        <v>376</v>
      </c>
      <c r="C20" s="765" t="s">
        <v>360</v>
      </c>
      <c r="D20" s="765">
        <v>125395.76</v>
      </c>
      <c r="E20" s="772" t="s">
        <v>377</v>
      </c>
      <c r="F20" s="775" t="s">
        <v>362</v>
      </c>
      <c r="G20" s="776"/>
      <c r="H20" s="770"/>
      <c r="I20" s="757"/>
      <c r="J20" s="757"/>
      <c r="K20" s="757"/>
      <c r="L20" s="757"/>
      <c r="M20" s="757"/>
      <c r="N20" s="757"/>
      <c r="O20" s="757"/>
      <c r="P20" s="757"/>
      <c r="Q20" s="757"/>
      <c r="R20" s="757"/>
      <c r="S20" s="757"/>
      <c r="T20" s="757"/>
      <c r="U20" s="757"/>
      <c r="V20" s="757"/>
      <c r="W20" s="757"/>
      <c r="X20" s="757"/>
      <c r="Y20" s="757"/>
      <c r="Z20" s="757"/>
      <c r="AA20" s="757"/>
      <c r="AB20" s="757"/>
      <c r="AC20" s="757"/>
      <c r="AD20" s="757"/>
      <c r="AE20" s="757"/>
      <c r="AF20" s="757"/>
      <c r="AG20" s="757"/>
      <c r="AH20" s="757"/>
      <c r="AI20" s="757"/>
      <c r="AJ20" s="757"/>
      <c r="AK20" s="757"/>
      <c r="AL20" s="757"/>
      <c r="AM20" s="757"/>
      <c r="AN20" s="757"/>
      <c r="AO20" s="757"/>
      <c r="AP20" s="757"/>
      <c r="AQ20" s="757"/>
      <c r="AR20" s="757"/>
      <c r="AS20" s="757"/>
      <c r="AT20" s="757"/>
      <c r="AU20" s="757"/>
      <c r="AV20" s="757"/>
      <c r="AW20" s="757"/>
      <c r="AX20" s="757"/>
      <c r="AY20" s="757"/>
      <c r="AZ20" s="757"/>
      <c r="BA20" s="757"/>
      <c r="BB20" s="757"/>
    </row>
    <row r="21" spans="1:54" s="777" customFormat="1" ht="27.75" customHeight="1">
      <c r="A21" s="764">
        <v>7130310033</v>
      </c>
      <c r="B21" s="772" t="s">
        <v>378</v>
      </c>
      <c r="C21" s="765" t="s">
        <v>360</v>
      </c>
      <c r="D21" s="765">
        <v>141256.41</v>
      </c>
      <c r="E21" s="772" t="s">
        <v>379</v>
      </c>
      <c r="F21" s="775" t="s">
        <v>362</v>
      </c>
      <c r="G21" s="776"/>
      <c r="H21" s="770"/>
      <c r="I21" s="757"/>
      <c r="J21" s="757"/>
      <c r="K21" s="757"/>
      <c r="L21" s="757"/>
      <c r="M21" s="757"/>
      <c r="N21" s="757"/>
      <c r="O21" s="757"/>
      <c r="P21" s="757"/>
      <c r="Q21" s="757"/>
      <c r="R21" s="757"/>
      <c r="S21" s="757"/>
      <c r="T21" s="757"/>
      <c r="U21" s="757"/>
      <c r="V21" s="757"/>
      <c r="W21" s="757"/>
      <c r="X21" s="757"/>
      <c r="Y21" s="757"/>
      <c r="Z21" s="757"/>
      <c r="AA21" s="757"/>
      <c r="AB21" s="757"/>
      <c r="AC21" s="757"/>
      <c r="AD21" s="757"/>
      <c r="AE21" s="757"/>
      <c r="AF21" s="757"/>
      <c r="AG21" s="757"/>
      <c r="AH21" s="757"/>
      <c r="AI21" s="757"/>
      <c r="AJ21" s="757"/>
      <c r="AK21" s="757"/>
      <c r="AL21" s="757"/>
      <c r="AM21" s="757"/>
      <c r="AN21" s="757"/>
      <c r="AO21" s="757"/>
      <c r="AP21" s="757"/>
      <c r="AQ21" s="757"/>
      <c r="AR21" s="757"/>
      <c r="AS21" s="757"/>
      <c r="AT21" s="757"/>
      <c r="AU21" s="757"/>
      <c r="AV21" s="757"/>
      <c r="AW21" s="757"/>
      <c r="AX21" s="757"/>
      <c r="AY21" s="757"/>
      <c r="AZ21" s="757"/>
      <c r="BA21" s="757"/>
      <c r="BB21" s="757"/>
    </row>
    <row r="22" spans="1:54" ht="24" customHeight="1">
      <c r="A22" s="762">
        <v>7130310038</v>
      </c>
      <c r="B22" s="763" t="s">
        <v>380</v>
      </c>
      <c r="C22" s="764" t="s">
        <v>381</v>
      </c>
      <c r="D22" s="765">
        <v>9.44</v>
      </c>
      <c r="E22" s="772" t="s">
        <v>382</v>
      </c>
      <c r="F22" s="774"/>
      <c r="G22" s="766"/>
      <c r="H22" s="770"/>
    </row>
    <row r="23" spans="1:54" ht="24" customHeight="1">
      <c r="A23" s="762">
        <v>7130310039</v>
      </c>
      <c r="B23" s="763" t="s">
        <v>383</v>
      </c>
      <c r="C23" s="764" t="s">
        <v>381</v>
      </c>
      <c r="D23" s="765">
        <v>39.85</v>
      </c>
      <c r="E23" s="772" t="s">
        <v>384</v>
      </c>
      <c r="F23" s="774"/>
      <c r="G23" s="766"/>
      <c r="H23" s="770"/>
    </row>
    <row r="24" spans="1:54" ht="24" customHeight="1">
      <c r="A24" s="762">
        <v>7130310040</v>
      </c>
      <c r="B24" s="763" t="s">
        <v>385</v>
      </c>
      <c r="C24" s="764" t="s">
        <v>381</v>
      </c>
      <c r="D24" s="765">
        <v>82.57</v>
      </c>
      <c r="E24" s="772" t="s">
        <v>386</v>
      </c>
      <c r="F24" s="774"/>
      <c r="G24" s="766"/>
      <c r="H24" s="770"/>
    </row>
    <row r="25" spans="1:54" s="777" customFormat="1" ht="24" customHeight="1">
      <c r="A25" s="762">
        <v>7130310041</v>
      </c>
      <c r="B25" s="763" t="s">
        <v>387</v>
      </c>
      <c r="C25" s="764" t="s">
        <v>364</v>
      </c>
      <c r="D25" s="765">
        <v>155884.82</v>
      </c>
      <c r="E25" s="772" t="s">
        <v>388</v>
      </c>
      <c r="F25" s="775" t="s">
        <v>362</v>
      </c>
      <c r="G25" s="766"/>
      <c r="H25" s="770"/>
      <c r="I25" s="757"/>
      <c r="J25" s="757"/>
      <c r="K25" s="757"/>
      <c r="L25" s="757"/>
      <c r="M25" s="757"/>
      <c r="N25" s="757"/>
      <c r="O25" s="757"/>
      <c r="P25" s="757"/>
      <c r="Q25" s="757"/>
      <c r="R25" s="757"/>
      <c r="S25" s="757"/>
      <c r="T25" s="757"/>
      <c r="U25" s="757"/>
      <c r="V25" s="757"/>
      <c r="W25" s="757"/>
      <c r="X25" s="757"/>
      <c r="Y25" s="757"/>
      <c r="Z25" s="757"/>
      <c r="AA25" s="757"/>
      <c r="AB25" s="757"/>
      <c r="AC25" s="757"/>
      <c r="AD25" s="757"/>
      <c r="AE25" s="757"/>
      <c r="AF25" s="757"/>
      <c r="AG25" s="757"/>
      <c r="AH25" s="757"/>
      <c r="AI25" s="757"/>
      <c r="AJ25" s="757"/>
      <c r="AK25" s="757"/>
      <c r="AL25" s="757"/>
      <c r="AM25" s="757"/>
      <c r="AN25" s="757"/>
      <c r="AO25" s="757"/>
      <c r="AP25" s="757"/>
      <c r="AQ25" s="757"/>
      <c r="AR25" s="757"/>
      <c r="AS25" s="757"/>
      <c r="AT25" s="757"/>
      <c r="AU25" s="757"/>
      <c r="AV25" s="757"/>
      <c r="AW25" s="757"/>
      <c r="AX25" s="757"/>
      <c r="AY25" s="757"/>
      <c r="AZ25" s="757"/>
      <c r="BA25" s="757"/>
      <c r="BB25" s="757"/>
    </row>
    <row r="26" spans="1:54" ht="24" customHeight="1">
      <c r="A26" s="762">
        <v>7130310042</v>
      </c>
      <c r="B26" s="763" t="s">
        <v>389</v>
      </c>
      <c r="C26" s="773" t="s">
        <v>360</v>
      </c>
      <c r="D26" s="765">
        <v>53904.480000000003</v>
      </c>
      <c r="E26" s="772" t="s">
        <v>390</v>
      </c>
      <c r="F26" s="774"/>
      <c r="G26" s="766"/>
      <c r="H26" s="770"/>
    </row>
    <row r="27" spans="1:54" ht="24" customHeight="1">
      <c r="A27" s="762">
        <v>7130310044</v>
      </c>
      <c r="B27" s="774" t="s">
        <v>385</v>
      </c>
      <c r="C27" s="773" t="s">
        <v>360</v>
      </c>
      <c r="D27" s="765">
        <v>78294.95</v>
      </c>
      <c r="E27" s="772" t="s">
        <v>391</v>
      </c>
      <c r="F27" s="774"/>
      <c r="G27" s="766"/>
      <c r="H27" s="770"/>
    </row>
    <row r="28" spans="1:54" ht="24" customHeight="1">
      <c r="A28" s="771">
        <v>7130310005</v>
      </c>
      <c r="B28" s="774" t="s">
        <v>392</v>
      </c>
      <c r="C28" s="773" t="s">
        <v>360</v>
      </c>
      <c r="D28" s="765">
        <v>124428.86</v>
      </c>
      <c r="E28" s="772" t="s">
        <v>1853</v>
      </c>
      <c r="F28" s="774"/>
      <c r="G28" s="766"/>
      <c r="H28" s="770"/>
    </row>
    <row r="29" spans="1:54" s="784" customFormat="1" ht="24" customHeight="1">
      <c r="A29" s="778">
        <v>7130310049</v>
      </c>
      <c r="B29" s="779" t="s">
        <v>394</v>
      </c>
      <c r="C29" s="780" t="s">
        <v>360</v>
      </c>
      <c r="D29" s="765"/>
      <c r="E29" s="781"/>
      <c r="F29" s="781"/>
      <c r="G29" s="782" t="s">
        <v>395</v>
      </c>
      <c r="H29" s="783"/>
    </row>
    <row r="30" spans="1:54" s="784" customFormat="1" ht="24" customHeight="1">
      <c r="A30" s="785">
        <v>7130310050</v>
      </c>
      <c r="B30" s="779" t="s">
        <v>396</v>
      </c>
      <c r="C30" s="780" t="s">
        <v>360</v>
      </c>
      <c r="D30" s="765"/>
      <c r="E30" s="781"/>
      <c r="F30" s="781"/>
      <c r="G30" s="782" t="s">
        <v>395</v>
      </c>
      <c r="H30" s="783"/>
    </row>
    <row r="31" spans="1:54" ht="24" customHeight="1">
      <c r="A31" s="771">
        <v>7130310051</v>
      </c>
      <c r="B31" s="774" t="s">
        <v>397</v>
      </c>
      <c r="C31" s="773" t="s">
        <v>360</v>
      </c>
      <c r="D31" s="765">
        <v>1261856.97</v>
      </c>
      <c r="E31" s="772" t="s">
        <v>398</v>
      </c>
      <c r="F31" s="774"/>
      <c r="G31" s="766"/>
      <c r="H31" s="770"/>
    </row>
    <row r="32" spans="1:54" ht="24" customHeight="1">
      <c r="A32" s="771">
        <v>7130310052</v>
      </c>
      <c r="B32" s="774" t="s">
        <v>399</v>
      </c>
      <c r="C32" s="773" t="s">
        <v>360</v>
      </c>
      <c r="D32" s="765">
        <v>1549001.42</v>
      </c>
      <c r="E32" s="774"/>
      <c r="F32" s="774"/>
      <c r="G32" s="766"/>
      <c r="H32" s="770"/>
    </row>
    <row r="33" spans="1:54" ht="24" customHeight="1">
      <c r="A33" s="771">
        <v>7130310053</v>
      </c>
      <c r="B33" s="774" t="s">
        <v>400</v>
      </c>
      <c r="C33" s="773" t="s">
        <v>360</v>
      </c>
      <c r="D33" s="765">
        <v>1770446.7</v>
      </c>
      <c r="E33" s="772" t="s">
        <v>401</v>
      </c>
      <c r="F33" s="774"/>
      <c r="G33" s="766"/>
      <c r="H33" s="770"/>
    </row>
    <row r="34" spans="1:54" ht="24" customHeight="1">
      <c r="A34" s="771">
        <v>7130310054</v>
      </c>
      <c r="B34" s="774" t="s">
        <v>402</v>
      </c>
      <c r="C34" s="773" t="s">
        <v>360</v>
      </c>
      <c r="D34" s="765">
        <v>2251305.92</v>
      </c>
      <c r="E34" s="772" t="s">
        <v>403</v>
      </c>
      <c r="F34" s="774"/>
      <c r="G34" s="766"/>
      <c r="H34" s="770"/>
    </row>
    <row r="35" spans="1:54" ht="24" customHeight="1">
      <c r="A35" s="771">
        <v>7130310055</v>
      </c>
      <c r="B35" s="786" t="s">
        <v>404</v>
      </c>
      <c r="C35" s="773" t="s">
        <v>53</v>
      </c>
      <c r="D35" s="765">
        <v>23652.11</v>
      </c>
      <c r="E35" s="774"/>
      <c r="F35" s="774"/>
      <c r="G35" s="766"/>
      <c r="H35" s="770"/>
    </row>
    <row r="36" spans="1:54" ht="26.25" customHeight="1">
      <c r="A36" s="771">
        <v>7130310056</v>
      </c>
      <c r="B36" s="786" t="s">
        <v>405</v>
      </c>
      <c r="C36" s="773" t="s">
        <v>53</v>
      </c>
      <c r="D36" s="765">
        <v>33788.720000000001</v>
      </c>
      <c r="E36" s="774"/>
      <c r="F36" s="774"/>
      <c r="G36" s="766"/>
      <c r="H36" s="770"/>
    </row>
    <row r="37" spans="1:54" ht="26.25" customHeight="1">
      <c r="A37" s="771">
        <v>7130310057</v>
      </c>
      <c r="B37" s="772" t="s">
        <v>406</v>
      </c>
      <c r="C37" s="765" t="s">
        <v>360</v>
      </c>
      <c r="D37" s="765">
        <v>495665.5</v>
      </c>
      <c r="E37" s="772" t="s">
        <v>407</v>
      </c>
      <c r="F37" s="774"/>
      <c r="G37" s="766"/>
      <c r="H37" s="770"/>
    </row>
    <row r="38" spans="1:54" ht="25.5" customHeight="1">
      <c r="A38" s="771">
        <v>7130310058</v>
      </c>
      <c r="B38" s="772" t="s">
        <v>408</v>
      </c>
      <c r="C38" s="765" t="s">
        <v>360</v>
      </c>
      <c r="D38" s="765">
        <v>702519.06</v>
      </c>
      <c r="E38" s="774"/>
      <c r="F38" s="774"/>
      <c r="G38" s="766"/>
      <c r="H38" s="770"/>
    </row>
    <row r="39" spans="1:54" ht="24.75" customHeight="1">
      <c r="A39" s="771">
        <v>7130310059</v>
      </c>
      <c r="B39" s="772" t="s">
        <v>409</v>
      </c>
      <c r="C39" s="765" t="s">
        <v>360</v>
      </c>
      <c r="D39" s="765">
        <v>852602.08</v>
      </c>
      <c r="E39" s="774"/>
      <c r="F39" s="774"/>
      <c r="G39" s="766"/>
      <c r="H39" s="770"/>
    </row>
    <row r="40" spans="1:54" ht="27" customHeight="1">
      <c r="A40" s="771">
        <v>7130310060</v>
      </c>
      <c r="B40" s="772" t="s">
        <v>410</v>
      </c>
      <c r="C40" s="765" t="s">
        <v>360</v>
      </c>
      <c r="D40" s="765">
        <v>996159.76</v>
      </c>
      <c r="E40" s="774"/>
      <c r="F40" s="774"/>
      <c r="G40" s="766"/>
      <c r="H40" s="770"/>
    </row>
    <row r="41" spans="1:54" ht="27.75" customHeight="1">
      <c r="A41" s="771">
        <v>7130310061</v>
      </c>
      <c r="B41" s="786" t="s">
        <v>411</v>
      </c>
      <c r="C41" s="773" t="s">
        <v>53</v>
      </c>
      <c r="D41" s="765">
        <v>5162.16</v>
      </c>
      <c r="E41" s="772" t="s">
        <v>412</v>
      </c>
      <c r="F41" s="774"/>
      <c r="G41" s="766"/>
      <c r="H41" s="770"/>
    </row>
    <row r="42" spans="1:54" ht="26.25" customHeight="1">
      <c r="A42" s="771">
        <v>7130310062</v>
      </c>
      <c r="B42" s="786" t="s">
        <v>413</v>
      </c>
      <c r="C42" s="773" t="s">
        <v>53</v>
      </c>
      <c r="D42" s="765">
        <v>5432.36</v>
      </c>
      <c r="E42" s="772" t="s">
        <v>412</v>
      </c>
      <c r="F42" s="774"/>
      <c r="G42" s="766"/>
      <c r="H42" s="770"/>
    </row>
    <row r="43" spans="1:54" ht="26.25" customHeight="1">
      <c r="A43" s="762">
        <v>7130310063</v>
      </c>
      <c r="B43" s="772" t="s">
        <v>414</v>
      </c>
      <c r="C43" s="765" t="s">
        <v>360</v>
      </c>
      <c r="D43" s="765">
        <v>70034.83</v>
      </c>
      <c r="E43" s="772" t="s">
        <v>415</v>
      </c>
      <c r="F43" s="774"/>
      <c r="G43" s="776"/>
      <c r="H43" s="770"/>
    </row>
    <row r="44" spans="1:54" s="777" customFormat="1" ht="26.25" customHeight="1">
      <c r="A44" s="762">
        <v>7130310065</v>
      </c>
      <c r="B44" s="772" t="s">
        <v>416</v>
      </c>
      <c r="C44" s="765" t="s">
        <v>360</v>
      </c>
      <c r="D44" s="765">
        <v>148104.56</v>
      </c>
      <c r="E44" s="772" t="s">
        <v>417</v>
      </c>
      <c r="F44" s="775" t="s">
        <v>362</v>
      </c>
      <c r="G44" s="776"/>
      <c r="H44" s="770"/>
      <c r="I44" s="757"/>
      <c r="J44" s="757"/>
      <c r="K44" s="757"/>
      <c r="L44" s="757"/>
      <c r="M44" s="757"/>
      <c r="N44" s="757"/>
      <c r="O44" s="757"/>
      <c r="P44" s="757"/>
      <c r="Q44" s="757"/>
      <c r="R44" s="757"/>
      <c r="S44" s="757"/>
      <c r="T44" s="757"/>
      <c r="U44" s="757"/>
      <c r="V44" s="757"/>
      <c r="W44" s="757"/>
      <c r="X44" s="757"/>
      <c r="Y44" s="757"/>
      <c r="Z44" s="757"/>
      <c r="AA44" s="757"/>
      <c r="AB44" s="757"/>
      <c r="AC44" s="757"/>
      <c r="AD44" s="757"/>
      <c r="AE44" s="757"/>
      <c r="AF44" s="757"/>
      <c r="AG44" s="757"/>
      <c r="AH44" s="757"/>
      <c r="AI44" s="757"/>
      <c r="AJ44" s="757"/>
      <c r="AK44" s="757"/>
      <c r="AL44" s="757"/>
      <c r="AM44" s="757"/>
      <c r="AN44" s="757"/>
      <c r="AO44" s="757"/>
      <c r="AP44" s="757"/>
      <c r="AQ44" s="757"/>
      <c r="AR44" s="757"/>
      <c r="AS44" s="757"/>
      <c r="AT44" s="757"/>
      <c r="AU44" s="757"/>
      <c r="AV44" s="757"/>
      <c r="AW44" s="757"/>
      <c r="AX44" s="757"/>
      <c r="AY44" s="757"/>
      <c r="AZ44" s="757"/>
      <c r="BA44" s="757"/>
      <c r="BB44" s="757"/>
    </row>
    <row r="45" spans="1:54" ht="27" customHeight="1">
      <c r="A45" s="762">
        <v>7130310066</v>
      </c>
      <c r="B45" s="772" t="s">
        <v>418</v>
      </c>
      <c r="C45" s="765" t="s">
        <v>360</v>
      </c>
      <c r="D45" s="765">
        <v>148104.56</v>
      </c>
      <c r="E45" s="772" t="s">
        <v>419</v>
      </c>
      <c r="F45" s="775"/>
      <c r="G45" s="787"/>
      <c r="H45" s="770"/>
    </row>
    <row r="46" spans="1:54" ht="27" customHeight="1">
      <c r="A46" s="762">
        <v>7130310068</v>
      </c>
      <c r="B46" s="383" t="s">
        <v>420</v>
      </c>
      <c r="C46" s="384" t="s">
        <v>360</v>
      </c>
      <c r="D46" s="765">
        <v>347689.59</v>
      </c>
      <c r="E46" s="772"/>
      <c r="F46" s="775"/>
      <c r="G46" s="768"/>
      <c r="H46" s="770"/>
    </row>
    <row r="47" spans="1:54" ht="27.75" customHeight="1">
      <c r="A47" s="762">
        <v>7130310092</v>
      </c>
      <c r="B47" s="383" t="s">
        <v>421</v>
      </c>
      <c r="C47" s="384" t="s">
        <v>360</v>
      </c>
      <c r="D47" s="765">
        <v>434070.29</v>
      </c>
      <c r="E47" s="772"/>
      <c r="F47" s="775"/>
      <c r="G47" s="768"/>
      <c r="H47" s="770"/>
    </row>
    <row r="48" spans="1:54" s="777" customFormat="1" ht="27" customHeight="1">
      <c r="A48" s="771">
        <v>7130310070</v>
      </c>
      <c r="B48" s="772" t="s">
        <v>422</v>
      </c>
      <c r="C48" s="765" t="s">
        <v>360</v>
      </c>
      <c r="D48" s="765">
        <v>82309.59</v>
      </c>
      <c r="E48" s="774" t="s">
        <v>423</v>
      </c>
      <c r="F48" s="775" t="s">
        <v>362</v>
      </c>
      <c r="G48" s="786"/>
      <c r="H48" s="770"/>
      <c r="I48" s="757"/>
      <c r="J48" s="757"/>
      <c r="K48" s="757"/>
      <c r="L48" s="757"/>
      <c r="M48" s="757"/>
      <c r="N48" s="757"/>
      <c r="O48" s="757"/>
      <c r="P48" s="757"/>
      <c r="Q48" s="757"/>
      <c r="R48" s="757"/>
      <c r="S48" s="757"/>
      <c r="T48" s="757"/>
      <c r="U48" s="757"/>
      <c r="V48" s="757"/>
      <c r="W48" s="757"/>
      <c r="X48" s="757"/>
      <c r="Y48" s="757"/>
      <c r="Z48" s="757"/>
      <c r="AA48" s="757"/>
      <c r="AB48" s="757"/>
      <c r="AC48" s="757"/>
      <c r="AD48" s="757"/>
      <c r="AE48" s="757"/>
      <c r="AF48" s="757"/>
      <c r="AG48" s="757"/>
      <c r="AH48" s="757"/>
      <c r="AI48" s="757"/>
      <c r="AJ48" s="757"/>
      <c r="AK48" s="757"/>
      <c r="AL48" s="757"/>
      <c r="AM48" s="757"/>
      <c r="AN48" s="757"/>
      <c r="AO48" s="757"/>
      <c r="AP48" s="757"/>
      <c r="AQ48" s="757"/>
      <c r="AR48" s="757"/>
      <c r="AS48" s="757"/>
      <c r="AT48" s="757"/>
      <c r="AU48" s="757"/>
      <c r="AV48" s="757"/>
      <c r="AW48" s="757"/>
      <c r="AX48" s="757"/>
      <c r="AY48" s="757"/>
      <c r="AZ48" s="757"/>
      <c r="BA48" s="757"/>
      <c r="BB48" s="757"/>
    </row>
    <row r="49" spans="1:54" s="777" customFormat="1" ht="27" customHeight="1">
      <c r="A49" s="771">
        <v>7130310073</v>
      </c>
      <c r="B49" s="772" t="s">
        <v>424</v>
      </c>
      <c r="C49" s="765" t="s">
        <v>360</v>
      </c>
      <c r="D49" s="765">
        <v>71568.87</v>
      </c>
      <c r="E49" s="774" t="s">
        <v>425</v>
      </c>
      <c r="F49" s="775" t="s">
        <v>362</v>
      </c>
      <c r="G49" s="786"/>
      <c r="H49" s="770"/>
      <c r="I49" s="757"/>
      <c r="J49" s="757"/>
      <c r="K49" s="757"/>
      <c r="L49" s="757"/>
      <c r="M49" s="757"/>
      <c r="N49" s="757"/>
      <c r="O49" s="757"/>
      <c r="P49" s="757"/>
      <c r="Q49" s="757"/>
      <c r="R49" s="757"/>
      <c r="S49" s="757"/>
      <c r="T49" s="757"/>
      <c r="U49" s="757"/>
      <c r="V49" s="757"/>
      <c r="W49" s="757"/>
      <c r="X49" s="757"/>
      <c r="Y49" s="757"/>
      <c r="Z49" s="757"/>
      <c r="AA49" s="757"/>
      <c r="AB49" s="757"/>
      <c r="AC49" s="757"/>
      <c r="AD49" s="757"/>
      <c r="AE49" s="757"/>
      <c r="AF49" s="757"/>
      <c r="AG49" s="757"/>
      <c r="AH49" s="757"/>
      <c r="AI49" s="757"/>
      <c r="AJ49" s="757"/>
      <c r="AK49" s="757"/>
      <c r="AL49" s="757"/>
      <c r="AM49" s="757"/>
      <c r="AN49" s="757"/>
      <c r="AO49" s="757"/>
      <c r="AP49" s="757"/>
      <c r="AQ49" s="757"/>
      <c r="AR49" s="757"/>
      <c r="AS49" s="757"/>
      <c r="AT49" s="757"/>
      <c r="AU49" s="757"/>
      <c r="AV49" s="757"/>
      <c r="AW49" s="757"/>
      <c r="AX49" s="757"/>
      <c r="AY49" s="757"/>
      <c r="AZ49" s="757"/>
      <c r="BA49" s="757"/>
      <c r="BB49" s="757"/>
    </row>
    <row r="50" spans="1:54" ht="24" customHeight="1">
      <c r="A50" s="771">
        <v>7130640032</v>
      </c>
      <c r="B50" s="772" t="s">
        <v>426</v>
      </c>
      <c r="C50" s="765" t="s">
        <v>360</v>
      </c>
      <c r="D50" s="765">
        <v>1788194.18</v>
      </c>
      <c r="E50" s="772" t="s">
        <v>426</v>
      </c>
      <c r="F50" s="775"/>
      <c r="G50" s="768"/>
      <c r="H50" s="770"/>
    </row>
    <row r="51" spans="1:54" ht="24" customHeight="1">
      <c r="A51" s="771">
        <v>7130310075</v>
      </c>
      <c r="B51" s="763" t="s">
        <v>427</v>
      </c>
      <c r="C51" s="773" t="s">
        <v>360</v>
      </c>
      <c r="D51" s="765">
        <v>2696585.82</v>
      </c>
      <c r="E51" s="772" t="s">
        <v>428</v>
      </c>
      <c r="F51" s="774"/>
      <c r="G51" s="788"/>
      <c r="H51" s="770"/>
    </row>
    <row r="52" spans="1:54" ht="24" customHeight="1">
      <c r="A52" s="771">
        <v>7130310076</v>
      </c>
      <c r="B52" s="772" t="s">
        <v>429</v>
      </c>
      <c r="C52" s="764" t="s">
        <v>360</v>
      </c>
      <c r="D52" s="765">
        <v>719636.08</v>
      </c>
      <c r="E52" s="772" t="s">
        <v>430</v>
      </c>
      <c r="F52" s="789"/>
      <c r="G52" s="788"/>
      <c r="H52" s="770"/>
    </row>
    <row r="53" spans="1:54" ht="24" customHeight="1">
      <c r="A53" s="771">
        <v>7130310077</v>
      </c>
      <c r="B53" s="772" t="s">
        <v>431</v>
      </c>
      <c r="C53" s="764" t="s">
        <v>360</v>
      </c>
      <c r="D53" s="765">
        <v>728093.92</v>
      </c>
      <c r="E53" s="772" t="s">
        <v>432</v>
      </c>
      <c r="F53" s="774"/>
      <c r="G53" s="788"/>
      <c r="H53" s="770"/>
    </row>
    <row r="54" spans="1:54" ht="24" customHeight="1">
      <c r="A54" s="771">
        <v>7130310078</v>
      </c>
      <c r="B54" s="772" t="s">
        <v>433</v>
      </c>
      <c r="C54" s="764" t="s">
        <v>360</v>
      </c>
      <c r="D54" s="765">
        <v>1085734.76</v>
      </c>
      <c r="E54" s="772" t="s">
        <v>434</v>
      </c>
      <c r="F54" s="774"/>
      <c r="G54" s="788"/>
      <c r="H54" s="770"/>
    </row>
    <row r="55" spans="1:54" ht="24" customHeight="1">
      <c r="A55" s="771">
        <v>7130310079</v>
      </c>
      <c r="B55" s="772" t="s">
        <v>435</v>
      </c>
      <c r="C55" s="764" t="s">
        <v>360</v>
      </c>
      <c r="D55" s="765">
        <v>1315486.73</v>
      </c>
      <c r="E55" s="772" t="s">
        <v>436</v>
      </c>
      <c r="F55" s="774"/>
      <c r="G55" s="788"/>
      <c r="H55" s="770"/>
    </row>
    <row r="56" spans="1:54" ht="24" customHeight="1">
      <c r="A56" s="771">
        <v>7130310080</v>
      </c>
      <c r="B56" s="772" t="s">
        <v>437</v>
      </c>
      <c r="C56" s="764" t="s">
        <v>360</v>
      </c>
      <c r="D56" s="765">
        <v>2026826.97</v>
      </c>
      <c r="E56" s="772" t="s">
        <v>438</v>
      </c>
      <c r="F56" s="774"/>
      <c r="G56" s="788"/>
      <c r="H56" s="770"/>
    </row>
    <row r="57" spans="1:54" ht="38.25" customHeight="1">
      <c r="A57" s="762">
        <v>7130310082</v>
      </c>
      <c r="B57" s="385" t="s">
        <v>439</v>
      </c>
      <c r="C57" s="764" t="s">
        <v>381</v>
      </c>
      <c r="D57" s="765">
        <v>18.55</v>
      </c>
      <c r="E57" s="385" t="s">
        <v>440</v>
      </c>
      <c r="F57" s="774"/>
      <c r="G57" s="790"/>
      <c r="H57" s="770"/>
    </row>
    <row r="58" spans="1:54" ht="30" customHeight="1">
      <c r="A58" s="771">
        <v>7130310083</v>
      </c>
      <c r="B58" s="772" t="s">
        <v>441</v>
      </c>
      <c r="C58" s="386" t="s">
        <v>360</v>
      </c>
      <c r="D58" s="765">
        <v>461175.65</v>
      </c>
      <c r="E58" s="772" t="s">
        <v>442</v>
      </c>
      <c r="F58" s="774"/>
      <c r="G58" s="790"/>
      <c r="H58" s="770"/>
    </row>
    <row r="59" spans="1:54" ht="27" customHeight="1">
      <c r="A59" s="771">
        <v>7130310084</v>
      </c>
      <c r="B59" s="772" t="s">
        <v>443</v>
      </c>
      <c r="C59" s="386" t="s">
        <v>360</v>
      </c>
      <c r="D59" s="765">
        <v>562336.76</v>
      </c>
      <c r="E59" s="772" t="s">
        <v>444</v>
      </c>
      <c r="F59" s="774"/>
      <c r="G59" s="790"/>
      <c r="H59" s="770"/>
    </row>
    <row r="60" spans="1:54" ht="31.5" customHeight="1">
      <c r="A60" s="771">
        <v>7130310085</v>
      </c>
      <c r="B60" s="772" t="s">
        <v>445</v>
      </c>
      <c r="C60" s="386" t="s">
        <v>360</v>
      </c>
      <c r="D60" s="765">
        <v>848959.91</v>
      </c>
      <c r="E60" s="772" t="s">
        <v>446</v>
      </c>
      <c r="F60" s="774"/>
      <c r="G60" s="790"/>
      <c r="H60" s="770"/>
    </row>
    <row r="61" spans="1:54" ht="27" customHeight="1">
      <c r="A61" s="771">
        <v>7130310086</v>
      </c>
      <c r="B61" s="772" t="s">
        <v>447</v>
      </c>
      <c r="C61" s="386" t="s">
        <v>360</v>
      </c>
      <c r="D61" s="765">
        <v>1621553.1</v>
      </c>
      <c r="E61" s="772" t="s">
        <v>448</v>
      </c>
      <c r="F61" s="774"/>
      <c r="G61" s="790"/>
      <c r="H61" s="770"/>
    </row>
    <row r="62" spans="1:54" ht="28.5" customHeight="1">
      <c r="A62" s="771">
        <v>7130310087</v>
      </c>
      <c r="B62" s="772" t="s">
        <v>449</v>
      </c>
      <c r="C62" s="386" t="s">
        <v>360</v>
      </c>
      <c r="D62" s="765">
        <v>2060909.69</v>
      </c>
      <c r="E62" s="772" t="s">
        <v>450</v>
      </c>
      <c r="F62" s="774"/>
      <c r="G62" s="790"/>
      <c r="H62" s="770"/>
    </row>
    <row r="63" spans="1:54" ht="28.5" customHeight="1">
      <c r="A63" s="771">
        <v>7130310088</v>
      </c>
      <c r="B63" s="383" t="s">
        <v>451</v>
      </c>
      <c r="C63" s="387" t="s">
        <v>53</v>
      </c>
      <c r="D63" s="765">
        <v>44927.39</v>
      </c>
      <c r="E63" s="383" t="s">
        <v>452</v>
      </c>
      <c r="F63" s="774"/>
      <c r="G63" s="790"/>
      <c r="H63" s="770"/>
    </row>
    <row r="64" spans="1:54" ht="39" customHeight="1">
      <c r="A64" s="771">
        <v>7130310089</v>
      </c>
      <c r="B64" s="383" t="s">
        <v>453</v>
      </c>
      <c r="C64" s="387" t="s">
        <v>53</v>
      </c>
      <c r="D64" s="765">
        <v>75761.41</v>
      </c>
      <c r="E64" s="383" t="s">
        <v>454</v>
      </c>
      <c r="F64" s="774"/>
      <c r="G64" s="790"/>
      <c r="H64" s="770"/>
    </row>
    <row r="65" spans="1:54" ht="39.75" customHeight="1">
      <c r="A65" s="771">
        <v>7130310090</v>
      </c>
      <c r="B65" s="383" t="s">
        <v>455</v>
      </c>
      <c r="C65" s="387" t="s">
        <v>15</v>
      </c>
      <c r="D65" s="765">
        <v>84839.48</v>
      </c>
      <c r="E65" s="383" t="s">
        <v>456</v>
      </c>
      <c r="F65" s="774"/>
      <c r="G65" s="790"/>
      <c r="H65" s="770"/>
    </row>
    <row r="66" spans="1:54" s="777" customFormat="1" ht="24" customHeight="1">
      <c r="A66" s="762">
        <v>7130310652</v>
      </c>
      <c r="B66" s="763" t="s">
        <v>457</v>
      </c>
      <c r="C66" s="764" t="s">
        <v>364</v>
      </c>
      <c r="D66" s="765">
        <v>61275.97</v>
      </c>
      <c r="E66" s="772" t="s">
        <v>458</v>
      </c>
      <c r="F66" s="789"/>
      <c r="G66" s="788"/>
      <c r="H66" s="770"/>
      <c r="I66" s="757"/>
      <c r="J66" s="757"/>
      <c r="K66" s="757"/>
      <c r="L66" s="757"/>
      <c r="M66" s="757"/>
      <c r="N66" s="757"/>
      <c r="O66" s="757"/>
      <c r="P66" s="757"/>
      <c r="Q66" s="757"/>
      <c r="R66" s="757"/>
      <c r="S66" s="757"/>
      <c r="T66" s="757"/>
      <c r="U66" s="757"/>
      <c r="V66" s="757"/>
      <c r="W66" s="757"/>
      <c r="X66" s="757"/>
      <c r="Y66" s="757"/>
      <c r="Z66" s="757"/>
      <c r="AA66" s="757"/>
      <c r="AB66" s="757"/>
      <c r="AC66" s="757"/>
      <c r="AD66" s="757"/>
      <c r="AE66" s="757"/>
      <c r="AF66" s="757"/>
      <c r="AG66" s="757"/>
      <c r="AH66" s="757"/>
      <c r="AI66" s="757"/>
      <c r="AJ66" s="757"/>
      <c r="AK66" s="757"/>
      <c r="AL66" s="757"/>
      <c r="AM66" s="757"/>
      <c r="AN66" s="757"/>
      <c r="AO66" s="757"/>
      <c r="AP66" s="757"/>
      <c r="AQ66" s="757"/>
      <c r="AR66" s="757"/>
      <c r="AS66" s="757"/>
      <c r="AT66" s="757"/>
      <c r="AU66" s="757"/>
      <c r="AV66" s="757"/>
      <c r="AW66" s="757"/>
      <c r="AX66" s="757"/>
      <c r="AY66" s="757"/>
      <c r="AZ66" s="757"/>
      <c r="BA66" s="757"/>
      <c r="BB66" s="757"/>
    </row>
    <row r="67" spans="1:54" s="777" customFormat="1" ht="24" customHeight="1">
      <c r="A67" s="762">
        <v>7130310652</v>
      </c>
      <c r="B67" s="763" t="s">
        <v>459</v>
      </c>
      <c r="C67" s="764" t="s">
        <v>364</v>
      </c>
      <c r="D67" s="765"/>
      <c r="E67" s="772" t="s">
        <v>458</v>
      </c>
      <c r="F67" s="789"/>
      <c r="G67" s="791" t="s">
        <v>395</v>
      </c>
      <c r="H67" s="770"/>
      <c r="I67" s="757"/>
      <c r="J67" s="757"/>
      <c r="K67" s="757"/>
      <c r="L67" s="757"/>
      <c r="M67" s="757"/>
      <c r="N67" s="757"/>
      <c r="O67" s="757"/>
      <c r="P67" s="757"/>
      <c r="Q67" s="757"/>
      <c r="R67" s="757"/>
      <c r="S67" s="757"/>
      <c r="T67" s="757"/>
      <c r="U67" s="757"/>
      <c r="V67" s="757"/>
      <c r="W67" s="757"/>
      <c r="X67" s="757"/>
      <c r="Y67" s="757"/>
      <c r="Z67" s="757"/>
      <c r="AA67" s="757"/>
      <c r="AB67" s="757"/>
      <c r="AC67" s="757"/>
      <c r="AD67" s="757"/>
      <c r="AE67" s="757"/>
      <c r="AF67" s="757"/>
      <c r="AG67" s="757"/>
      <c r="AH67" s="757"/>
      <c r="AI67" s="757"/>
      <c r="AJ67" s="757"/>
      <c r="AK67" s="757"/>
      <c r="AL67" s="757"/>
      <c r="AM67" s="757"/>
      <c r="AN67" s="757"/>
      <c r="AO67" s="757"/>
      <c r="AP67" s="757"/>
      <c r="AQ67" s="757"/>
      <c r="AR67" s="757"/>
      <c r="AS67" s="757"/>
      <c r="AT67" s="757"/>
      <c r="AU67" s="757"/>
      <c r="AV67" s="757"/>
      <c r="AW67" s="757"/>
      <c r="AX67" s="757"/>
      <c r="AY67" s="757"/>
      <c r="AZ67" s="757"/>
      <c r="BA67" s="757"/>
      <c r="BB67" s="757"/>
    </row>
    <row r="68" spans="1:54" s="777" customFormat="1" ht="24" customHeight="1">
      <c r="A68" s="762">
        <v>7130310654</v>
      </c>
      <c r="B68" s="763" t="s">
        <v>460</v>
      </c>
      <c r="C68" s="764" t="s">
        <v>364</v>
      </c>
      <c r="D68" s="765">
        <v>109817.24</v>
      </c>
      <c r="E68" s="772" t="s">
        <v>461</v>
      </c>
      <c r="F68" s="789"/>
      <c r="G68" s="788"/>
      <c r="H68" s="770"/>
      <c r="I68" s="757"/>
      <c r="J68" s="757"/>
      <c r="K68" s="757"/>
      <c r="L68" s="757"/>
      <c r="M68" s="757"/>
      <c r="N68" s="757"/>
      <c r="O68" s="757"/>
      <c r="P68" s="757"/>
      <c r="Q68" s="757"/>
      <c r="R68" s="757"/>
      <c r="S68" s="757"/>
      <c r="T68" s="757"/>
      <c r="U68" s="757"/>
      <c r="V68" s="757"/>
      <c r="W68" s="757"/>
      <c r="X68" s="757"/>
      <c r="Y68" s="757"/>
      <c r="Z68" s="757"/>
      <c r="AA68" s="757"/>
      <c r="AB68" s="757"/>
      <c r="AC68" s="757"/>
      <c r="AD68" s="757"/>
      <c r="AE68" s="757"/>
      <c r="AF68" s="757"/>
      <c r="AG68" s="757"/>
      <c r="AH68" s="757"/>
      <c r="AI68" s="757"/>
      <c r="AJ68" s="757"/>
      <c r="AK68" s="757"/>
      <c r="AL68" s="757"/>
      <c r="AM68" s="757"/>
      <c r="AN68" s="757"/>
      <c r="AO68" s="757"/>
      <c r="AP68" s="757"/>
      <c r="AQ68" s="757"/>
      <c r="AR68" s="757"/>
      <c r="AS68" s="757"/>
      <c r="AT68" s="757"/>
      <c r="AU68" s="757"/>
      <c r="AV68" s="757"/>
      <c r="AW68" s="757"/>
      <c r="AX68" s="757"/>
      <c r="AY68" s="757"/>
      <c r="AZ68" s="757"/>
      <c r="BA68" s="757"/>
      <c r="BB68" s="757"/>
    </row>
    <row r="69" spans="1:54" s="777" customFormat="1" ht="24" customHeight="1">
      <c r="A69" s="762">
        <v>7130310654</v>
      </c>
      <c r="B69" s="763" t="s">
        <v>462</v>
      </c>
      <c r="C69" s="764" t="s">
        <v>364</v>
      </c>
      <c r="D69" s="765"/>
      <c r="E69" s="772" t="s">
        <v>461</v>
      </c>
      <c r="F69" s="789"/>
      <c r="G69" s="791" t="s">
        <v>395</v>
      </c>
      <c r="H69" s="770"/>
      <c r="I69" s="757"/>
      <c r="J69" s="757"/>
      <c r="K69" s="757"/>
      <c r="L69" s="757"/>
      <c r="M69" s="757"/>
      <c r="N69" s="757"/>
      <c r="O69" s="757"/>
      <c r="P69" s="757"/>
      <c r="Q69" s="757"/>
      <c r="R69" s="757"/>
      <c r="S69" s="757"/>
      <c r="T69" s="757"/>
      <c r="U69" s="757"/>
      <c r="V69" s="757"/>
      <c r="W69" s="757"/>
      <c r="X69" s="757"/>
      <c r="Y69" s="757"/>
      <c r="Z69" s="757"/>
      <c r="AA69" s="757"/>
      <c r="AB69" s="757"/>
      <c r="AC69" s="757"/>
      <c r="AD69" s="757"/>
      <c r="AE69" s="757"/>
      <c r="AF69" s="757"/>
      <c r="AG69" s="757"/>
      <c r="AH69" s="757"/>
      <c r="AI69" s="757"/>
      <c r="AJ69" s="757"/>
      <c r="AK69" s="757"/>
      <c r="AL69" s="757"/>
      <c r="AM69" s="757"/>
      <c r="AN69" s="757"/>
      <c r="AO69" s="757"/>
      <c r="AP69" s="757"/>
      <c r="AQ69" s="757"/>
      <c r="AR69" s="757"/>
      <c r="AS69" s="757"/>
      <c r="AT69" s="757"/>
      <c r="AU69" s="757"/>
      <c r="AV69" s="757"/>
      <c r="AW69" s="757"/>
      <c r="AX69" s="757"/>
      <c r="AY69" s="757"/>
      <c r="AZ69" s="757"/>
      <c r="BA69" s="757"/>
      <c r="BB69" s="757"/>
    </row>
    <row r="70" spans="1:54" s="777" customFormat="1" ht="24" customHeight="1">
      <c r="A70" s="762">
        <v>7130310658</v>
      </c>
      <c r="B70" s="763" t="s">
        <v>463</v>
      </c>
      <c r="C70" s="764" t="s">
        <v>364</v>
      </c>
      <c r="D70" s="765">
        <v>209642.82</v>
      </c>
      <c r="E70" s="772" t="s">
        <v>464</v>
      </c>
      <c r="F70" s="789"/>
      <c r="G70" s="788"/>
      <c r="H70" s="770"/>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7"/>
      <c r="AI70" s="757"/>
      <c r="AJ70" s="757"/>
      <c r="AK70" s="757"/>
      <c r="AL70" s="757"/>
      <c r="AM70" s="757"/>
      <c r="AN70" s="757"/>
      <c r="AO70" s="757"/>
      <c r="AP70" s="757"/>
      <c r="AQ70" s="757"/>
      <c r="AR70" s="757"/>
      <c r="AS70" s="757"/>
      <c r="AT70" s="757"/>
      <c r="AU70" s="757"/>
      <c r="AV70" s="757"/>
      <c r="AW70" s="757"/>
      <c r="AX70" s="757"/>
      <c r="AY70" s="757"/>
      <c r="AZ70" s="757"/>
      <c r="BA70" s="757"/>
      <c r="BB70" s="757"/>
    </row>
    <row r="71" spans="1:54" ht="24" customHeight="1">
      <c r="A71" s="762">
        <v>7130310681</v>
      </c>
      <c r="B71" s="763" t="s">
        <v>465</v>
      </c>
      <c r="C71" s="764" t="s">
        <v>364</v>
      </c>
      <c r="D71" s="765">
        <v>263053.28999999998</v>
      </c>
      <c r="E71" s="772" t="s">
        <v>466</v>
      </c>
      <c r="F71" s="789"/>
      <c r="G71" s="786"/>
      <c r="H71" s="770"/>
    </row>
    <row r="72" spans="1:54" s="777" customFormat="1" ht="24" customHeight="1">
      <c r="A72" s="762">
        <v>7130310660</v>
      </c>
      <c r="B72" s="763" t="s">
        <v>467</v>
      </c>
      <c r="C72" s="764" t="s">
        <v>364</v>
      </c>
      <c r="D72" s="765">
        <v>309615.01</v>
      </c>
      <c r="E72" s="772" t="s">
        <v>466</v>
      </c>
      <c r="F72" s="789"/>
      <c r="G72" s="788"/>
      <c r="H72" s="770"/>
      <c r="I72" s="757"/>
      <c r="J72" s="757"/>
      <c r="K72" s="757"/>
      <c r="L72" s="757"/>
      <c r="M72" s="757"/>
      <c r="N72" s="757"/>
      <c r="O72" s="757"/>
      <c r="P72" s="757"/>
      <c r="Q72" s="757"/>
      <c r="R72" s="757"/>
      <c r="S72" s="757"/>
      <c r="T72" s="757"/>
      <c r="U72" s="757"/>
      <c r="V72" s="757"/>
      <c r="W72" s="757"/>
      <c r="X72" s="757"/>
      <c r="Y72" s="757"/>
      <c r="Z72" s="757"/>
      <c r="AA72" s="757"/>
      <c r="AB72" s="757"/>
      <c r="AC72" s="757"/>
      <c r="AD72" s="757"/>
      <c r="AE72" s="757"/>
      <c r="AF72" s="757"/>
      <c r="AG72" s="757"/>
      <c r="AH72" s="757"/>
      <c r="AI72" s="757"/>
      <c r="AJ72" s="757"/>
      <c r="AK72" s="757"/>
      <c r="AL72" s="757"/>
      <c r="AM72" s="757"/>
      <c r="AN72" s="757"/>
      <c r="AO72" s="757"/>
      <c r="AP72" s="757"/>
      <c r="AQ72" s="757"/>
      <c r="AR72" s="757"/>
      <c r="AS72" s="757"/>
      <c r="AT72" s="757"/>
      <c r="AU72" s="757"/>
      <c r="AV72" s="757"/>
      <c r="AW72" s="757"/>
      <c r="AX72" s="757"/>
      <c r="AY72" s="757"/>
      <c r="AZ72" s="757"/>
      <c r="BA72" s="757"/>
      <c r="BB72" s="757"/>
    </row>
    <row r="73" spans="1:54" ht="24" customHeight="1">
      <c r="A73" s="762">
        <v>7130310662</v>
      </c>
      <c r="B73" s="763" t="s">
        <v>468</v>
      </c>
      <c r="C73" s="764" t="s">
        <v>364</v>
      </c>
      <c r="D73" s="765">
        <v>271065.59999999998</v>
      </c>
      <c r="E73" s="772" t="s">
        <v>469</v>
      </c>
      <c r="F73" s="789"/>
      <c r="G73" s="788"/>
      <c r="H73" s="770"/>
    </row>
    <row r="74" spans="1:54" s="777" customFormat="1" ht="24" customHeight="1">
      <c r="A74" s="771">
        <v>7130311008</v>
      </c>
      <c r="B74" s="763" t="s">
        <v>470</v>
      </c>
      <c r="C74" s="764" t="s">
        <v>471</v>
      </c>
      <c r="D74" s="765">
        <v>28365.06</v>
      </c>
      <c r="E74" s="772" t="s">
        <v>472</v>
      </c>
      <c r="F74" s="789"/>
      <c r="G74" s="788"/>
      <c r="H74" s="770"/>
      <c r="I74" s="757"/>
      <c r="J74" s="757"/>
      <c r="K74" s="757"/>
      <c r="L74" s="757"/>
      <c r="M74" s="757"/>
      <c r="N74" s="757"/>
      <c r="O74" s="757"/>
      <c r="P74" s="757"/>
      <c r="Q74" s="757"/>
      <c r="R74" s="757"/>
      <c r="S74" s="757"/>
      <c r="T74" s="757"/>
      <c r="U74" s="757"/>
      <c r="V74" s="757"/>
      <c r="W74" s="757"/>
      <c r="X74" s="757"/>
      <c r="Y74" s="757"/>
      <c r="Z74" s="757"/>
      <c r="AA74" s="757"/>
      <c r="AB74" s="757"/>
      <c r="AC74" s="757"/>
      <c r="AD74" s="757"/>
      <c r="AE74" s="757"/>
      <c r="AF74" s="757"/>
      <c r="AG74" s="757"/>
      <c r="AH74" s="757"/>
      <c r="AI74" s="757"/>
      <c r="AJ74" s="757"/>
      <c r="AK74" s="757"/>
      <c r="AL74" s="757"/>
      <c r="AM74" s="757"/>
      <c r="AN74" s="757"/>
      <c r="AO74" s="757"/>
      <c r="AP74" s="757"/>
      <c r="AQ74" s="757"/>
      <c r="AR74" s="757"/>
      <c r="AS74" s="757"/>
      <c r="AT74" s="757"/>
      <c r="AU74" s="757"/>
      <c r="AV74" s="757"/>
      <c r="AW74" s="757"/>
      <c r="AX74" s="757"/>
      <c r="AY74" s="757"/>
      <c r="AZ74" s="757"/>
      <c r="BA74" s="757"/>
      <c r="BB74" s="757"/>
    </row>
    <row r="75" spans="1:54" s="777" customFormat="1" ht="24" customHeight="1">
      <c r="A75" s="762">
        <v>7130311009</v>
      </c>
      <c r="B75" s="763" t="s">
        <v>473</v>
      </c>
      <c r="C75" s="764" t="s">
        <v>471</v>
      </c>
      <c r="D75" s="765">
        <v>66411.649999999994</v>
      </c>
      <c r="E75" s="772" t="s">
        <v>474</v>
      </c>
      <c r="F75" s="789"/>
      <c r="G75" s="788"/>
      <c r="H75" s="770"/>
      <c r="I75" s="757"/>
      <c r="J75" s="757"/>
      <c r="K75" s="757"/>
      <c r="L75" s="757"/>
      <c r="M75" s="757"/>
      <c r="N75" s="757"/>
      <c r="O75" s="757"/>
      <c r="P75" s="757"/>
      <c r="Q75" s="757"/>
      <c r="R75" s="757"/>
      <c r="S75" s="757"/>
      <c r="T75" s="757"/>
      <c r="U75" s="757"/>
      <c r="V75" s="757"/>
      <c r="W75" s="757"/>
      <c r="X75" s="757"/>
      <c r="Y75" s="757"/>
      <c r="Z75" s="757"/>
      <c r="AA75" s="757"/>
      <c r="AB75" s="757"/>
      <c r="AC75" s="757"/>
      <c r="AD75" s="757"/>
      <c r="AE75" s="757"/>
      <c r="AF75" s="757"/>
      <c r="AG75" s="757"/>
      <c r="AH75" s="757"/>
      <c r="AI75" s="757"/>
      <c r="AJ75" s="757"/>
      <c r="AK75" s="757"/>
      <c r="AL75" s="757"/>
      <c r="AM75" s="757"/>
      <c r="AN75" s="757"/>
      <c r="AO75" s="757"/>
      <c r="AP75" s="757"/>
      <c r="AQ75" s="757"/>
      <c r="AR75" s="757"/>
      <c r="AS75" s="757"/>
      <c r="AT75" s="757"/>
      <c r="AU75" s="757"/>
      <c r="AV75" s="757"/>
      <c r="AW75" s="757"/>
      <c r="AX75" s="757"/>
      <c r="AY75" s="757"/>
      <c r="AZ75" s="757"/>
      <c r="BA75" s="757"/>
      <c r="BB75" s="757"/>
    </row>
    <row r="76" spans="1:54" s="777" customFormat="1" ht="24" customHeight="1">
      <c r="A76" s="762">
        <v>7130311010</v>
      </c>
      <c r="B76" s="763" t="s">
        <v>429</v>
      </c>
      <c r="C76" s="764" t="s">
        <v>471</v>
      </c>
      <c r="D76" s="765">
        <v>89727.88</v>
      </c>
      <c r="E76" s="772" t="s">
        <v>475</v>
      </c>
      <c r="F76" s="789"/>
      <c r="G76" s="788"/>
      <c r="H76" s="770"/>
      <c r="I76" s="757"/>
      <c r="J76" s="757"/>
      <c r="K76" s="757"/>
      <c r="L76" s="757"/>
      <c r="M76" s="757"/>
      <c r="N76" s="757"/>
      <c r="O76" s="757"/>
      <c r="P76" s="757"/>
      <c r="Q76" s="757"/>
      <c r="R76" s="757"/>
      <c r="S76" s="757"/>
      <c r="T76" s="757"/>
      <c r="U76" s="757"/>
      <c r="V76" s="757"/>
      <c r="W76" s="757"/>
      <c r="X76" s="757"/>
      <c r="Y76" s="757"/>
      <c r="Z76" s="757"/>
      <c r="AA76" s="757"/>
      <c r="AB76" s="757"/>
      <c r="AC76" s="757"/>
      <c r="AD76" s="757"/>
      <c r="AE76" s="757"/>
      <c r="AF76" s="757"/>
      <c r="AG76" s="757"/>
      <c r="AH76" s="757"/>
      <c r="AI76" s="757"/>
      <c r="AJ76" s="757"/>
      <c r="AK76" s="757"/>
      <c r="AL76" s="757"/>
      <c r="AM76" s="757"/>
      <c r="AN76" s="757"/>
      <c r="AO76" s="757"/>
      <c r="AP76" s="757"/>
      <c r="AQ76" s="757"/>
      <c r="AR76" s="757"/>
      <c r="AS76" s="757"/>
      <c r="AT76" s="757"/>
      <c r="AU76" s="757"/>
      <c r="AV76" s="757"/>
      <c r="AW76" s="757"/>
      <c r="AX76" s="757"/>
      <c r="AY76" s="757"/>
      <c r="AZ76" s="757"/>
      <c r="BA76" s="757"/>
      <c r="BB76" s="757"/>
    </row>
    <row r="77" spans="1:54" s="777" customFormat="1" ht="24" customHeight="1">
      <c r="A77" s="762">
        <v>7130311011</v>
      </c>
      <c r="B77" s="763" t="s">
        <v>476</v>
      </c>
      <c r="C77" s="764" t="s">
        <v>471</v>
      </c>
      <c r="D77" s="765">
        <v>175669.46</v>
      </c>
      <c r="E77" s="772" t="s">
        <v>477</v>
      </c>
      <c r="F77" s="789"/>
      <c r="G77" s="788"/>
      <c r="H77" s="770"/>
      <c r="I77" s="757"/>
      <c r="J77" s="757"/>
      <c r="K77" s="757"/>
      <c r="L77" s="757"/>
      <c r="M77" s="757"/>
      <c r="N77" s="757"/>
      <c r="O77" s="757"/>
      <c r="P77" s="757"/>
      <c r="Q77" s="757"/>
      <c r="R77" s="757"/>
      <c r="S77" s="757"/>
      <c r="T77" s="757"/>
      <c r="U77" s="757"/>
      <c r="V77" s="757"/>
      <c r="W77" s="757"/>
      <c r="X77" s="757"/>
      <c r="Y77" s="757"/>
      <c r="Z77" s="757"/>
      <c r="AA77" s="757"/>
      <c r="AB77" s="757"/>
      <c r="AC77" s="757"/>
      <c r="AD77" s="757"/>
      <c r="AE77" s="757"/>
      <c r="AF77" s="757"/>
      <c r="AG77" s="757"/>
      <c r="AH77" s="757"/>
      <c r="AI77" s="757"/>
      <c r="AJ77" s="757"/>
      <c r="AK77" s="757"/>
      <c r="AL77" s="757"/>
      <c r="AM77" s="757"/>
      <c r="AN77" s="757"/>
      <c r="AO77" s="757"/>
      <c r="AP77" s="757"/>
      <c r="AQ77" s="757"/>
      <c r="AR77" s="757"/>
      <c r="AS77" s="757"/>
      <c r="AT77" s="757"/>
      <c r="AU77" s="757"/>
      <c r="AV77" s="757"/>
      <c r="AW77" s="757"/>
      <c r="AX77" s="757"/>
      <c r="AY77" s="757"/>
      <c r="AZ77" s="757"/>
      <c r="BA77" s="757"/>
      <c r="BB77" s="757"/>
    </row>
    <row r="78" spans="1:54" s="777" customFormat="1" ht="24" customHeight="1">
      <c r="A78" s="762">
        <v>7130311012</v>
      </c>
      <c r="B78" s="763" t="s">
        <v>478</v>
      </c>
      <c r="C78" s="764" t="s">
        <v>471</v>
      </c>
      <c r="D78" s="765">
        <v>345757.36</v>
      </c>
      <c r="E78" s="772" t="s">
        <v>479</v>
      </c>
      <c r="F78" s="789"/>
      <c r="G78" s="788"/>
      <c r="H78" s="770"/>
      <c r="I78" s="757"/>
      <c r="J78" s="757"/>
      <c r="K78" s="757"/>
      <c r="L78" s="757"/>
      <c r="M78" s="757"/>
      <c r="N78" s="757"/>
      <c r="O78" s="757"/>
      <c r="P78" s="757"/>
      <c r="Q78" s="757"/>
      <c r="R78" s="757"/>
      <c r="S78" s="757"/>
      <c r="T78" s="757"/>
      <c r="U78" s="757"/>
      <c r="V78" s="757"/>
      <c r="W78" s="757"/>
      <c r="X78" s="757"/>
      <c r="Y78" s="757"/>
      <c r="Z78" s="757"/>
      <c r="AA78" s="757"/>
      <c r="AB78" s="757"/>
      <c r="AC78" s="757"/>
      <c r="AD78" s="757"/>
      <c r="AE78" s="757"/>
      <c r="AF78" s="757"/>
      <c r="AG78" s="757"/>
      <c r="AH78" s="757"/>
      <c r="AI78" s="757"/>
      <c r="AJ78" s="757"/>
      <c r="AK78" s="757"/>
      <c r="AL78" s="757"/>
      <c r="AM78" s="757"/>
      <c r="AN78" s="757"/>
      <c r="AO78" s="757"/>
      <c r="AP78" s="757"/>
      <c r="AQ78" s="757"/>
      <c r="AR78" s="757"/>
      <c r="AS78" s="757"/>
      <c r="AT78" s="757"/>
      <c r="AU78" s="757"/>
      <c r="AV78" s="757"/>
      <c r="AW78" s="757"/>
      <c r="AX78" s="757"/>
      <c r="AY78" s="757"/>
      <c r="AZ78" s="757"/>
      <c r="BA78" s="757"/>
      <c r="BB78" s="757"/>
    </row>
    <row r="79" spans="1:54" s="777" customFormat="1" ht="24" customHeight="1">
      <c r="A79" s="762">
        <v>7130311013</v>
      </c>
      <c r="B79" s="763" t="s">
        <v>437</v>
      </c>
      <c r="C79" s="764" t="s">
        <v>471</v>
      </c>
      <c r="D79" s="765">
        <v>432340.88</v>
      </c>
      <c r="E79" s="772" t="s">
        <v>480</v>
      </c>
      <c r="F79" s="789"/>
      <c r="G79" s="788"/>
      <c r="H79" s="770"/>
      <c r="I79" s="757"/>
      <c r="J79" s="757"/>
      <c r="K79" s="757"/>
      <c r="L79" s="757"/>
      <c r="M79" s="757"/>
      <c r="N79" s="757"/>
      <c r="O79" s="757"/>
      <c r="P79" s="757"/>
      <c r="Q79" s="757"/>
      <c r="R79" s="757"/>
      <c r="S79" s="757"/>
      <c r="T79" s="757"/>
      <c r="U79" s="757"/>
      <c r="V79" s="757"/>
      <c r="W79" s="757"/>
      <c r="X79" s="757"/>
      <c r="Y79" s="757"/>
      <c r="Z79" s="757"/>
      <c r="AA79" s="757"/>
      <c r="AB79" s="757"/>
      <c r="AC79" s="757"/>
      <c r="AD79" s="757"/>
      <c r="AE79" s="757"/>
      <c r="AF79" s="757"/>
      <c r="AG79" s="757"/>
      <c r="AH79" s="757"/>
      <c r="AI79" s="757"/>
      <c r="AJ79" s="757"/>
      <c r="AK79" s="757"/>
      <c r="AL79" s="757"/>
      <c r="AM79" s="757"/>
      <c r="AN79" s="757"/>
      <c r="AO79" s="757"/>
      <c r="AP79" s="757"/>
      <c r="AQ79" s="757"/>
      <c r="AR79" s="757"/>
      <c r="AS79" s="757"/>
      <c r="AT79" s="757"/>
      <c r="AU79" s="757"/>
      <c r="AV79" s="757"/>
      <c r="AW79" s="757"/>
      <c r="AX79" s="757"/>
      <c r="AY79" s="757"/>
      <c r="AZ79" s="757"/>
      <c r="BA79" s="757"/>
      <c r="BB79" s="757"/>
    </row>
    <row r="80" spans="1:54" s="784" customFormat="1" ht="24" customHeight="1">
      <c r="A80" s="792">
        <v>7130311054</v>
      </c>
      <c r="B80" s="793" t="s">
        <v>481</v>
      </c>
      <c r="C80" s="794" t="s">
        <v>360</v>
      </c>
      <c r="D80" s="765"/>
      <c r="E80" s="795" t="s">
        <v>482</v>
      </c>
      <c r="F80" s="796"/>
      <c r="G80" s="791" t="s">
        <v>395</v>
      </c>
      <c r="H80" s="783"/>
    </row>
    <row r="81" spans="1:8" s="784" customFormat="1" ht="27.75" customHeight="1">
      <c r="A81" s="792">
        <v>7130311057</v>
      </c>
      <c r="B81" s="793" t="s">
        <v>387</v>
      </c>
      <c r="C81" s="794" t="s">
        <v>360</v>
      </c>
      <c r="D81" s="765"/>
      <c r="E81" s="795" t="s">
        <v>483</v>
      </c>
      <c r="F81" s="796"/>
      <c r="G81" s="791" t="s">
        <v>395</v>
      </c>
      <c r="H81" s="783"/>
    </row>
    <row r="82" spans="1:8" s="784" customFormat="1" ht="28.5" customHeight="1">
      <c r="A82" s="792">
        <v>7130311061</v>
      </c>
      <c r="B82" s="793" t="s">
        <v>484</v>
      </c>
      <c r="C82" s="794" t="s">
        <v>360</v>
      </c>
      <c r="D82" s="765"/>
      <c r="E82" s="795" t="s">
        <v>485</v>
      </c>
      <c r="F82" s="796"/>
      <c r="G82" s="791" t="s">
        <v>395</v>
      </c>
      <c r="H82" s="783"/>
    </row>
    <row r="83" spans="1:8" ht="24" customHeight="1">
      <c r="A83" s="762">
        <v>7130311084</v>
      </c>
      <c r="B83" s="763" t="s">
        <v>389</v>
      </c>
      <c r="C83" s="773" t="s">
        <v>360</v>
      </c>
      <c r="D83" s="765">
        <v>82387.240000000005</v>
      </c>
      <c r="E83" s="772" t="s">
        <v>486</v>
      </c>
      <c r="F83" s="789"/>
      <c r="G83" s="788"/>
      <c r="H83" s="770"/>
    </row>
    <row r="84" spans="1:8" ht="24" customHeight="1">
      <c r="A84" s="771">
        <v>7130320037</v>
      </c>
      <c r="B84" s="786" t="s">
        <v>487</v>
      </c>
      <c r="C84" s="773" t="s">
        <v>53</v>
      </c>
      <c r="D84" s="765">
        <v>13515.49</v>
      </c>
      <c r="E84" s="789"/>
      <c r="F84" s="789"/>
      <c r="G84" s="788"/>
      <c r="H84" s="770"/>
    </row>
    <row r="85" spans="1:8" ht="24" customHeight="1">
      <c r="A85" s="771">
        <v>7130320038</v>
      </c>
      <c r="B85" s="786" t="s">
        <v>488</v>
      </c>
      <c r="C85" s="773" t="s">
        <v>53</v>
      </c>
      <c r="D85" s="765">
        <v>16894.36</v>
      </c>
      <c r="E85" s="772" t="s">
        <v>489</v>
      </c>
      <c r="F85" s="774"/>
      <c r="G85" s="788"/>
      <c r="H85" s="770"/>
    </row>
    <row r="86" spans="1:8" ht="24" customHeight="1">
      <c r="A86" s="771">
        <v>7130320039</v>
      </c>
      <c r="B86" s="772" t="s">
        <v>490</v>
      </c>
      <c r="C86" s="773" t="s">
        <v>53</v>
      </c>
      <c r="D86" s="765">
        <v>20273.22</v>
      </c>
      <c r="E86" s="772" t="s">
        <v>491</v>
      </c>
      <c r="F86" s="774"/>
      <c r="G86" s="788"/>
      <c r="H86" s="770"/>
    </row>
    <row r="87" spans="1:8" ht="24" customHeight="1">
      <c r="A87" s="771">
        <v>7130320040</v>
      </c>
      <c r="B87" s="772" t="s">
        <v>492</v>
      </c>
      <c r="C87" s="773" t="s">
        <v>53</v>
      </c>
      <c r="D87" s="765">
        <v>23652.11</v>
      </c>
      <c r="E87" s="772" t="s">
        <v>493</v>
      </c>
      <c r="F87" s="774"/>
      <c r="G87" s="788"/>
      <c r="H87" s="770"/>
    </row>
    <row r="88" spans="1:8" ht="24" customHeight="1">
      <c r="A88" s="771">
        <v>7130320041</v>
      </c>
      <c r="B88" s="772" t="s">
        <v>494</v>
      </c>
      <c r="C88" s="773" t="s">
        <v>53</v>
      </c>
      <c r="D88" s="765">
        <v>25341.55</v>
      </c>
      <c r="E88" s="789"/>
      <c r="F88" s="789"/>
      <c r="G88" s="788"/>
      <c r="H88" s="770"/>
    </row>
    <row r="89" spans="1:8" ht="24" customHeight="1">
      <c r="A89" s="771">
        <v>7130320042</v>
      </c>
      <c r="B89" s="772" t="s">
        <v>495</v>
      </c>
      <c r="C89" s="773" t="s">
        <v>53</v>
      </c>
      <c r="D89" s="765">
        <v>30409.85</v>
      </c>
      <c r="E89" s="789"/>
      <c r="F89" s="789"/>
      <c r="G89" s="788"/>
      <c r="H89" s="770"/>
    </row>
    <row r="90" spans="1:8" ht="27" customHeight="1">
      <c r="A90" s="771">
        <v>7130320043</v>
      </c>
      <c r="B90" s="772" t="s">
        <v>496</v>
      </c>
      <c r="C90" s="773" t="s">
        <v>94</v>
      </c>
      <c r="D90" s="765">
        <v>1063.73</v>
      </c>
      <c r="E90" s="772" t="s">
        <v>497</v>
      </c>
      <c r="F90" s="774"/>
      <c r="G90" s="788"/>
      <c r="H90" s="770"/>
    </row>
    <row r="91" spans="1:8" ht="24" customHeight="1">
      <c r="A91" s="797">
        <v>7130320044</v>
      </c>
      <c r="B91" s="772" t="s">
        <v>498</v>
      </c>
      <c r="C91" s="773" t="s">
        <v>94</v>
      </c>
      <c r="D91" s="765">
        <v>1149.04</v>
      </c>
      <c r="E91" s="789"/>
      <c r="F91" s="789"/>
      <c r="G91" s="788"/>
      <c r="H91" s="770"/>
    </row>
    <row r="92" spans="1:8" ht="24" customHeight="1">
      <c r="A92" s="797">
        <v>7130320045</v>
      </c>
      <c r="B92" s="772" t="s">
        <v>284</v>
      </c>
      <c r="C92" s="773" t="s">
        <v>94</v>
      </c>
      <c r="D92" s="765">
        <v>34.130000000000003</v>
      </c>
      <c r="E92" s="789"/>
      <c r="F92" s="789"/>
      <c r="G92" s="788"/>
      <c r="H92" s="770"/>
    </row>
    <row r="93" spans="1:8" ht="24" customHeight="1">
      <c r="A93" s="771">
        <v>7130320047</v>
      </c>
      <c r="B93" s="798" t="s">
        <v>499</v>
      </c>
      <c r="C93" s="799" t="s">
        <v>15</v>
      </c>
      <c r="D93" s="765">
        <v>5125.9399999999996</v>
      </c>
      <c r="E93" s="772" t="s">
        <v>500</v>
      </c>
      <c r="F93" s="800"/>
      <c r="G93" s="801"/>
      <c r="H93" s="770"/>
    </row>
    <row r="94" spans="1:8" ht="24" customHeight="1">
      <c r="A94" s="771">
        <v>7130320048</v>
      </c>
      <c r="B94" s="772" t="s">
        <v>501</v>
      </c>
      <c r="C94" s="773" t="s">
        <v>53</v>
      </c>
      <c r="D94" s="765">
        <v>3269.37</v>
      </c>
      <c r="E94" s="772" t="s">
        <v>502</v>
      </c>
      <c r="F94" s="774"/>
      <c r="G94" s="788"/>
      <c r="H94" s="770"/>
    </row>
    <row r="95" spans="1:8" ht="24" customHeight="1">
      <c r="A95" s="771">
        <v>7130320049</v>
      </c>
      <c r="B95" s="786" t="s">
        <v>503</v>
      </c>
      <c r="C95" s="773" t="s">
        <v>53</v>
      </c>
      <c r="D95" s="765">
        <v>3444.29</v>
      </c>
      <c r="E95" s="774"/>
      <c r="F95" s="774"/>
      <c r="G95" s="788"/>
      <c r="H95" s="770"/>
    </row>
    <row r="96" spans="1:8" ht="27.75" customHeight="1">
      <c r="A96" s="771">
        <v>7130320053</v>
      </c>
      <c r="B96" s="772" t="s">
        <v>504</v>
      </c>
      <c r="C96" s="773" t="s">
        <v>15</v>
      </c>
      <c r="D96" s="765">
        <v>7.14</v>
      </c>
      <c r="E96" s="772" t="s">
        <v>505</v>
      </c>
      <c r="F96" s="774"/>
      <c r="G96" s="788"/>
      <c r="H96" s="770"/>
    </row>
    <row r="97" spans="1:8" ht="27.75" customHeight="1">
      <c r="A97" s="771">
        <v>7130352010</v>
      </c>
      <c r="B97" s="772" t="s">
        <v>241</v>
      </c>
      <c r="C97" s="764" t="s">
        <v>53</v>
      </c>
      <c r="D97" s="765">
        <v>45282.62</v>
      </c>
      <c r="E97" s="772" t="s">
        <v>506</v>
      </c>
      <c r="F97" s="774"/>
      <c r="G97" s="788"/>
      <c r="H97" s="770"/>
    </row>
    <row r="98" spans="1:8" ht="24" customHeight="1">
      <c r="A98" s="762">
        <v>7130352030</v>
      </c>
      <c r="B98" s="774" t="s">
        <v>507</v>
      </c>
      <c r="C98" s="773" t="s">
        <v>53</v>
      </c>
      <c r="D98" s="765">
        <v>1096.43</v>
      </c>
      <c r="E98" s="772" t="s">
        <v>508</v>
      </c>
      <c r="F98" s="774"/>
      <c r="G98" s="788"/>
      <c r="H98" s="770"/>
    </row>
    <row r="99" spans="1:8" ht="24" customHeight="1">
      <c r="A99" s="762">
        <v>7130352031</v>
      </c>
      <c r="B99" s="774" t="s">
        <v>509</v>
      </c>
      <c r="C99" s="773" t="s">
        <v>53</v>
      </c>
      <c r="D99" s="765">
        <v>1096.43</v>
      </c>
      <c r="E99" s="772" t="s">
        <v>508</v>
      </c>
      <c r="F99" s="774"/>
      <c r="G99" s="788"/>
      <c r="H99" s="770"/>
    </row>
    <row r="100" spans="1:8" ht="24" customHeight="1">
      <c r="A100" s="762">
        <v>7130352032</v>
      </c>
      <c r="B100" s="774" t="s">
        <v>510</v>
      </c>
      <c r="C100" s="773" t="s">
        <v>53</v>
      </c>
      <c r="D100" s="765">
        <v>1177.48</v>
      </c>
      <c r="E100" s="789"/>
      <c r="F100" s="789"/>
      <c r="G100" s="788"/>
      <c r="H100" s="770"/>
    </row>
    <row r="101" spans="1:8" ht="24" customHeight="1">
      <c r="A101" s="762">
        <v>7130352033</v>
      </c>
      <c r="B101" s="774" t="s">
        <v>511</v>
      </c>
      <c r="C101" s="773" t="s">
        <v>53</v>
      </c>
      <c r="D101" s="765">
        <v>1655.31</v>
      </c>
      <c r="E101" s="789"/>
      <c r="F101" s="789"/>
      <c r="G101" s="788"/>
      <c r="H101" s="770"/>
    </row>
    <row r="102" spans="1:8" ht="24" customHeight="1">
      <c r="A102" s="762">
        <v>7130352034</v>
      </c>
      <c r="B102" s="774" t="s">
        <v>512</v>
      </c>
      <c r="C102" s="773" t="s">
        <v>53</v>
      </c>
      <c r="D102" s="765">
        <v>2467.3200000000002</v>
      </c>
      <c r="E102" s="789"/>
      <c r="F102" s="789"/>
      <c r="G102" s="788"/>
      <c r="H102" s="770"/>
    </row>
    <row r="103" spans="1:8" ht="24" customHeight="1">
      <c r="A103" s="762">
        <v>7130352035</v>
      </c>
      <c r="B103" s="774" t="s">
        <v>513</v>
      </c>
      <c r="C103" s="773" t="s">
        <v>53</v>
      </c>
      <c r="D103" s="765">
        <v>3987.53</v>
      </c>
      <c r="E103" s="789"/>
      <c r="F103" s="789"/>
      <c r="G103" s="788"/>
      <c r="H103" s="770"/>
    </row>
    <row r="104" spans="1:8" ht="24" customHeight="1">
      <c r="A104" s="762">
        <v>7130352036</v>
      </c>
      <c r="B104" s="774" t="s">
        <v>514</v>
      </c>
      <c r="C104" s="773" t="s">
        <v>53</v>
      </c>
      <c r="D104" s="765">
        <v>5095.33</v>
      </c>
      <c r="E104" s="789"/>
      <c r="F104" s="789"/>
      <c r="G104" s="788"/>
      <c r="H104" s="770"/>
    </row>
    <row r="105" spans="1:8" ht="27.75" customHeight="1">
      <c r="A105" s="771">
        <v>7130352037</v>
      </c>
      <c r="B105" s="772" t="s">
        <v>313</v>
      </c>
      <c r="C105" s="764" t="s">
        <v>53</v>
      </c>
      <c r="D105" s="765">
        <v>30528.26</v>
      </c>
      <c r="E105" s="772" t="s">
        <v>515</v>
      </c>
      <c r="F105" s="802"/>
      <c r="G105" s="788"/>
      <c r="H105" s="803"/>
    </row>
    <row r="106" spans="1:8" ht="24" customHeight="1">
      <c r="A106" s="771">
        <v>7130352038</v>
      </c>
      <c r="B106" s="774" t="s">
        <v>516</v>
      </c>
      <c r="C106" s="773" t="s">
        <v>53</v>
      </c>
      <c r="D106" s="765">
        <v>18248.189999999999</v>
      </c>
      <c r="E106" s="772" t="s">
        <v>517</v>
      </c>
      <c r="F106" s="789"/>
      <c r="G106" s="788"/>
      <c r="H106" s="770"/>
    </row>
    <row r="107" spans="1:8" ht="24" customHeight="1">
      <c r="A107" s="771">
        <v>7130352039</v>
      </c>
      <c r="B107" s="774" t="s">
        <v>518</v>
      </c>
      <c r="C107" s="773" t="s">
        <v>53</v>
      </c>
      <c r="D107" s="765">
        <v>18248.189999999999</v>
      </c>
      <c r="E107" s="772" t="s">
        <v>519</v>
      </c>
      <c r="F107" s="789"/>
      <c r="G107" s="788"/>
      <c r="H107" s="770"/>
    </row>
    <row r="108" spans="1:8" ht="24" customHeight="1">
      <c r="A108" s="771">
        <v>7130352040</v>
      </c>
      <c r="B108" s="774" t="s">
        <v>520</v>
      </c>
      <c r="C108" s="773" t="s">
        <v>53</v>
      </c>
      <c r="D108" s="765">
        <v>24161.21</v>
      </c>
      <c r="E108" s="772" t="s">
        <v>521</v>
      </c>
      <c r="F108" s="789"/>
      <c r="G108" s="788"/>
      <c r="H108" s="770"/>
    </row>
    <row r="109" spans="1:8" ht="24" customHeight="1">
      <c r="A109" s="771">
        <v>7130352041</v>
      </c>
      <c r="B109" s="774" t="s">
        <v>522</v>
      </c>
      <c r="C109" s="773" t="s">
        <v>53</v>
      </c>
      <c r="D109" s="765">
        <v>26424.47</v>
      </c>
      <c r="E109" s="772" t="s">
        <v>523</v>
      </c>
      <c r="F109" s="789"/>
      <c r="G109" s="788"/>
      <c r="H109" s="770"/>
    </row>
    <row r="110" spans="1:8" ht="24" customHeight="1">
      <c r="A110" s="771">
        <v>7130352042</v>
      </c>
      <c r="B110" s="774" t="s">
        <v>524</v>
      </c>
      <c r="C110" s="773" t="s">
        <v>53</v>
      </c>
      <c r="D110" s="765">
        <v>26424.47</v>
      </c>
      <c r="E110" s="772" t="s">
        <v>525</v>
      </c>
      <c r="F110" s="789"/>
      <c r="G110" s="788"/>
      <c r="H110" s="770"/>
    </row>
    <row r="111" spans="1:8" ht="24" customHeight="1">
      <c r="A111" s="771">
        <v>7130352043</v>
      </c>
      <c r="B111" s="774" t="s">
        <v>518</v>
      </c>
      <c r="C111" s="773" t="s">
        <v>53</v>
      </c>
      <c r="D111" s="765">
        <v>9485.75</v>
      </c>
      <c r="E111" s="772" t="s">
        <v>526</v>
      </c>
      <c r="F111" s="789"/>
      <c r="G111" s="788"/>
      <c r="H111" s="770"/>
    </row>
    <row r="112" spans="1:8" ht="24" customHeight="1">
      <c r="A112" s="771">
        <v>7130352044</v>
      </c>
      <c r="B112" s="774" t="s">
        <v>522</v>
      </c>
      <c r="C112" s="773" t="s">
        <v>53</v>
      </c>
      <c r="D112" s="765">
        <v>11450.92</v>
      </c>
      <c r="E112" s="772" t="s">
        <v>527</v>
      </c>
      <c r="F112" s="789"/>
      <c r="G112" s="788"/>
      <c r="H112" s="770"/>
    </row>
    <row r="113" spans="1:8" ht="24" customHeight="1">
      <c r="A113" s="771">
        <v>7130352045</v>
      </c>
      <c r="B113" s="774" t="s">
        <v>524</v>
      </c>
      <c r="C113" s="773" t="s">
        <v>53</v>
      </c>
      <c r="D113" s="765">
        <v>11780.32</v>
      </c>
      <c r="E113" s="772" t="s">
        <v>528</v>
      </c>
      <c r="F113" s="789"/>
      <c r="G113" s="788"/>
      <c r="H113" s="770"/>
    </row>
    <row r="114" spans="1:8" ht="24" customHeight="1">
      <c r="A114" s="762">
        <v>7130352046</v>
      </c>
      <c r="B114" s="763" t="s">
        <v>529</v>
      </c>
      <c r="C114" s="764" t="s">
        <v>90</v>
      </c>
      <c r="D114" s="765">
        <v>4028.58</v>
      </c>
      <c r="E114" s="774" t="s">
        <v>530</v>
      </c>
      <c r="F114" s="789"/>
      <c r="G114" s="788"/>
      <c r="H114" s="770"/>
    </row>
    <row r="115" spans="1:8" ht="27" customHeight="1">
      <c r="A115" s="771">
        <v>7130354274</v>
      </c>
      <c r="B115" s="772" t="s">
        <v>531</v>
      </c>
      <c r="C115" s="773" t="s">
        <v>350</v>
      </c>
      <c r="D115" s="765">
        <v>2.93</v>
      </c>
      <c r="E115" s="772" t="s">
        <v>532</v>
      </c>
      <c r="F115" s="789"/>
      <c r="G115" s="788"/>
      <c r="H115" s="770"/>
    </row>
    <row r="116" spans="1:8" ht="27.75" customHeight="1">
      <c r="A116" s="771">
        <v>7130354275</v>
      </c>
      <c r="B116" s="772" t="s">
        <v>533</v>
      </c>
      <c r="C116" s="773" t="s">
        <v>350</v>
      </c>
      <c r="D116" s="765">
        <v>2.93</v>
      </c>
      <c r="E116" s="772" t="s">
        <v>534</v>
      </c>
      <c r="F116" s="789"/>
      <c r="G116" s="788"/>
      <c r="H116" s="770"/>
    </row>
    <row r="117" spans="1:8" ht="24" customHeight="1">
      <c r="A117" s="771">
        <v>7130354276</v>
      </c>
      <c r="B117" s="772" t="s">
        <v>535</v>
      </c>
      <c r="C117" s="773" t="s">
        <v>350</v>
      </c>
      <c r="D117" s="765">
        <v>5.86</v>
      </c>
      <c r="E117" s="789"/>
      <c r="F117" s="789"/>
      <c r="G117" s="788"/>
      <c r="H117" s="770"/>
    </row>
    <row r="118" spans="1:8" ht="24" customHeight="1">
      <c r="A118" s="771">
        <v>7130354277</v>
      </c>
      <c r="B118" s="772" t="s">
        <v>536</v>
      </c>
      <c r="C118" s="773" t="s">
        <v>350</v>
      </c>
      <c r="D118" s="765">
        <v>7.32</v>
      </c>
      <c r="E118" s="789"/>
      <c r="F118" s="789"/>
      <c r="G118" s="788"/>
      <c r="H118" s="770"/>
    </row>
    <row r="119" spans="1:8" ht="26.25" customHeight="1">
      <c r="A119" s="771">
        <v>7130354278</v>
      </c>
      <c r="B119" s="772" t="s">
        <v>537</v>
      </c>
      <c r="C119" s="773" t="s">
        <v>350</v>
      </c>
      <c r="D119" s="765">
        <v>11.73</v>
      </c>
      <c r="E119" s="772" t="s">
        <v>538</v>
      </c>
      <c r="F119" s="789"/>
      <c r="G119" s="788"/>
      <c r="H119" s="770"/>
    </row>
    <row r="120" spans="1:8" ht="24.75" customHeight="1">
      <c r="A120" s="771">
        <v>7130354279</v>
      </c>
      <c r="B120" s="772" t="s">
        <v>539</v>
      </c>
      <c r="C120" s="773" t="s">
        <v>350</v>
      </c>
      <c r="D120" s="765">
        <v>17.579999999999998</v>
      </c>
      <c r="E120" s="772" t="s">
        <v>540</v>
      </c>
      <c r="F120" s="789"/>
      <c r="G120" s="788"/>
      <c r="H120" s="770"/>
    </row>
    <row r="121" spans="1:8" ht="24" customHeight="1">
      <c r="A121" s="771">
        <v>7130354280</v>
      </c>
      <c r="B121" s="772" t="s">
        <v>541</v>
      </c>
      <c r="C121" s="773" t="s">
        <v>350</v>
      </c>
      <c r="D121" s="765">
        <v>21.97</v>
      </c>
      <c r="E121" s="772" t="s">
        <v>542</v>
      </c>
      <c r="F121" s="789"/>
      <c r="G121" s="788"/>
      <c r="H121" s="770"/>
    </row>
    <row r="122" spans="1:8" ht="27" customHeight="1">
      <c r="A122" s="771">
        <v>7130354281</v>
      </c>
      <c r="B122" s="772" t="s">
        <v>543</v>
      </c>
      <c r="C122" s="773" t="s">
        <v>350</v>
      </c>
      <c r="D122" s="765">
        <v>30.77</v>
      </c>
      <c r="E122" s="772" t="s">
        <v>544</v>
      </c>
      <c r="F122" s="789"/>
      <c r="G122" s="788"/>
      <c r="H122" s="770"/>
    </row>
    <row r="123" spans="1:8" ht="25.5" customHeight="1">
      <c r="A123" s="771">
        <v>7130354282</v>
      </c>
      <c r="B123" s="772" t="s">
        <v>545</v>
      </c>
      <c r="C123" s="773" t="s">
        <v>350</v>
      </c>
      <c r="D123" s="765">
        <v>35.159999999999997</v>
      </c>
      <c r="E123" s="772" t="s">
        <v>546</v>
      </c>
      <c r="F123" s="774"/>
      <c r="G123" s="804"/>
      <c r="H123" s="770"/>
    </row>
    <row r="124" spans="1:8" ht="24" customHeight="1">
      <c r="A124" s="771">
        <v>7130354283</v>
      </c>
      <c r="B124" s="772" t="s">
        <v>547</v>
      </c>
      <c r="C124" s="773" t="s">
        <v>350</v>
      </c>
      <c r="D124" s="765">
        <v>55.67</v>
      </c>
      <c r="E124" s="789"/>
      <c r="F124" s="789"/>
      <c r="G124" s="788"/>
      <c r="H124" s="770"/>
    </row>
    <row r="125" spans="1:8" ht="24" customHeight="1">
      <c r="A125" s="771">
        <v>7130354284</v>
      </c>
      <c r="B125" s="772" t="s">
        <v>548</v>
      </c>
      <c r="C125" s="773" t="s">
        <v>350</v>
      </c>
      <c r="D125" s="765">
        <v>62.99</v>
      </c>
      <c r="E125" s="789"/>
      <c r="F125" s="789"/>
      <c r="G125" s="788"/>
      <c r="H125" s="770"/>
    </row>
    <row r="126" spans="1:8" ht="24" customHeight="1">
      <c r="A126" s="771">
        <v>7130354285</v>
      </c>
      <c r="B126" s="772" t="s">
        <v>549</v>
      </c>
      <c r="C126" s="773" t="s">
        <v>350</v>
      </c>
      <c r="D126" s="765">
        <v>90.84</v>
      </c>
      <c r="E126" s="789"/>
      <c r="F126" s="789"/>
      <c r="G126" s="788"/>
      <c r="H126" s="770"/>
    </row>
    <row r="127" spans="1:8" ht="26.25" customHeight="1">
      <c r="A127" s="771">
        <v>7130354286</v>
      </c>
      <c r="B127" s="772" t="s">
        <v>550</v>
      </c>
      <c r="C127" s="773" t="s">
        <v>350</v>
      </c>
      <c r="D127" s="765">
        <v>106.96</v>
      </c>
      <c r="E127" s="772" t="s">
        <v>551</v>
      </c>
      <c r="F127" s="789"/>
      <c r="G127" s="788"/>
      <c r="H127" s="770"/>
    </row>
    <row r="128" spans="1:8" ht="24" customHeight="1">
      <c r="A128" s="771">
        <v>7130354287</v>
      </c>
      <c r="B128" s="772" t="s">
        <v>552</v>
      </c>
      <c r="C128" s="773" t="s">
        <v>350</v>
      </c>
      <c r="D128" s="765">
        <v>137.72999999999999</v>
      </c>
      <c r="E128" s="789"/>
      <c r="F128" s="789"/>
      <c r="G128" s="788"/>
      <c r="H128" s="770"/>
    </row>
    <row r="129" spans="1:8" ht="26.25" customHeight="1">
      <c r="A129" s="771">
        <v>7130354442</v>
      </c>
      <c r="B129" s="772" t="s">
        <v>553</v>
      </c>
      <c r="C129" s="765" t="s">
        <v>350</v>
      </c>
      <c r="D129" s="765">
        <v>877.14</v>
      </c>
      <c r="E129" s="772" t="s">
        <v>554</v>
      </c>
      <c r="F129" s="774"/>
      <c r="G129" s="788"/>
      <c r="H129" s="770"/>
    </row>
    <row r="130" spans="1:8" ht="28.5" customHeight="1">
      <c r="A130" s="771">
        <v>7130390003</v>
      </c>
      <c r="B130" s="772" t="s">
        <v>555</v>
      </c>
      <c r="C130" s="765" t="s">
        <v>350</v>
      </c>
      <c r="D130" s="765">
        <v>97.13</v>
      </c>
      <c r="E130" s="772" t="s">
        <v>1861</v>
      </c>
      <c r="F130" s="774"/>
      <c r="G130" s="788"/>
      <c r="H130" s="770"/>
    </row>
    <row r="131" spans="1:8" ht="27" customHeight="1">
      <c r="A131" s="771">
        <v>7130390004</v>
      </c>
      <c r="B131" s="772" t="s">
        <v>556</v>
      </c>
      <c r="C131" s="765" t="s">
        <v>350</v>
      </c>
      <c r="D131" s="765">
        <v>126.53</v>
      </c>
      <c r="E131" s="772" t="s">
        <v>1862</v>
      </c>
      <c r="F131" s="774"/>
      <c r="G131" s="788"/>
      <c r="H131" s="770"/>
    </row>
    <row r="132" spans="1:8" ht="27" customHeight="1">
      <c r="A132" s="771">
        <v>7130390005</v>
      </c>
      <c r="B132" s="772" t="s">
        <v>557</v>
      </c>
      <c r="C132" s="765" t="s">
        <v>350</v>
      </c>
      <c r="D132" s="765">
        <v>176.36</v>
      </c>
      <c r="E132" s="772" t="s">
        <v>558</v>
      </c>
      <c r="F132" s="774"/>
      <c r="G132" s="788"/>
      <c r="H132" s="770"/>
    </row>
    <row r="133" spans="1:8" ht="27.75" customHeight="1">
      <c r="A133" s="771">
        <v>7130390006</v>
      </c>
      <c r="B133" s="772" t="s">
        <v>559</v>
      </c>
      <c r="C133" s="773" t="s">
        <v>94</v>
      </c>
      <c r="D133" s="765">
        <v>158.94999999999999</v>
      </c>
      <c r="E133" s="772" t="s">
        <v>560</v>
      </c>
      <c r="F133" s="774"/>
      <c r="G133" s="788"/>
      <c r="H133" s="770"/>
    </row>
    <row r="134" spans="1:8" ht="24" customHeight="1">
      <c r="A134" s="771">
        <v>7130390007</v>
      </c>
      <c r="B134" s="772" t="s">
        <v>561</v>
      </c>
      <c r="C134" s="765" t="s">
        <v>350</v>
      </c>
      <c r="D134" s="765">
        <v>224.62</v>
      </c>
      <c r="E134" s="774" t="s">
        <v>562</v>
      </c>
      <c r="F134" s="774"/>
      <c r="G134" s="788"/>
      <c r="H134" s="770"/>
    </row>
    <row r="135" spans="1:8" ht="24" customHeight="1">
      <c r="A135" s="771">
        <v>7130390019</v>
      </c>
      <c r="B135" s="772" t="s">
        <v>563</v>
      </c>
      <c r="C135" s="773" t="s">
        <v>350</v>
      </c>
      <c r="D135" s="765">
        <v>38.39</v>
      </c>
      <c r="E135" s="774" t="s">
        <v>564</v>
      </c>
      <c r="F135" s="774"/>
      <c r="G135" s="788"/>
      <c r="H135" s="770"/>
    </row>
    <row r="136" spans="1:8" ht="24" customHeight="1">
      <c r="A136" s="771">
        <v>7130640040</v>
      </c>
      <c r="B136" s="388" t="s">
        <v>565</v>
      </c>
      <c r="C136" s="764" t="s">
        <v>566</v>
      </c>
      <c r="D136" s="765">
        <v>41658.1</v>
      </c>
      <c r="E136" s="388" t="s">
        <v>565</v>
      </c>
      <c r="F136" s="774"/>
      <c r="G136" s="790"/>
      <c r="H136" s="770"/>
    </row>
    <row r="137" spans="1:8" ht="24" customHeight="1">
      <c r="A137" s="762">
        <v>7130600023</v>
      </c>
      <c r="B137" s="763" t="s">
        <v>567</v>
      </c>
      <c r="C137" s="764" t="s">
        <v>566</v>
      </c>
      <c r="D137" s="765">
        <v>49126.34</v>
      </c>
      <c r="E137" s="774" t="s">
        <v>568</v>
      </c>
      <c r="F137" s="774"/>
      <c r="G137" s="788"/>
      <c r="H137" s="770"/>
    </row>
    <row r="138" spans="1:8" ht="24" customHeight="1">
      <c r="A138" s="762">
        <v>7130600032</v>
      </c>
      <c r="B138" s="763" t="s">
        <v>569</v>
      </c>
      <c r="C138" s="764" t="s">
        <v>566</v>
      </c>
      <c r="D138" s="765">
        <v>49126.34</v>
      </c>
      <c r="E138" s="774" t="s">
        <v>570</v>
      </c>
      <c r="F138" s="774"/>
      <c r="G138" s="788"/>
      <c r="H138" s="770"/>
    </row>
    <row r="139" spans="1:8" ht="24" customHeight="1">
      <c r="A139" s="762">
        <v>7130600051</v>
      </c>
      <c r="B139" s="763" t="s">
        <v>571</v>
      </c>
      <c r="C139" s="764" t="s">
        <v>566</v>
      </c>
      <c r="D139" s="765">
        <v>49126.34</v>
      </c>
      <c r="E139" s="774" t="s">
        <v>572</v>
      </c>
      <c r="F139" s="774"/>
      <c r="G139" s="788"/>
      <c r="H139" s="770"/>
    </row>
    <row r="140" spans="1:8" ht="24" customHeight="1">
      <c r="A140" s="762">
        <v>7130600166</v>
      </c>
      <c r="B140" s="763" t="s">
        <v>573</v>
      </c>
      <c r="C140" s="764" t="s">
        <v>566</v>
      </c>
      <c r="D140" s="765">
        <v>49126.34</v>
      </c>
      <c r="E140" s="774" t="s">
        <v>574</v>
      </c>
      <c r="F140" s="774"/>
      <c r="G140" s="788"/>
      <c r="H140" s="770"/>
    </row>
    <row r="141" spans="1:8" ht="24" customHeight="1">
      <c r="A141" s="762">
        <v>7130600173</v>
      </c>
      <c r="B141" s="763" t="s">
        <v>575</v>
      </c>
      <c r="C141" s="764" t="s">
        <v>566</v>
      </c>
      <c r="D141" s="765">
        <v>52251.06</v>
      </c>
      <c r="E141" s="774" t="s">
        <v>576</v>
      </c>
      <c r="F141" s="774"/>
      <c r="G141" s="788"/>
      <c r="H141" s="770"/>
    </row>
    <row r="142" spans="1:8" ht="24" customHeight="1">
      <c r="A142" s="762">
        <v>7130600230</v>
      </c>
      <c r="B142" s="763" t="s">
        <v>577</v>
      </c>
      <c r="C142" s="764" t="s">
        <v>566</v>
      </c>
      <c r="D142" s="765">
        <v>49126.34</v>
      </c>
      <c r="E142" s="774" t="s">
        <v>578</v>
      </c>
      <c r="F142" s="774"/>
      <c r="G142" s="788"/>
      <c r="H142" s="770"/>
    </row>
    <row r="143" spans="1:8" ht="24" customHeight="1">
      <c r="A143" s="762">
        <v>7130600495</v>
      </c>
      <c r="B143" s="763" t="s">
        <v>579</v>
      </c>
      <c r="C143" s="764" t="s">
        <v>566</v>
      </c>
      <c r="D143" s="765">
        <v>52251.06</v>
      </c>
      <c r="E143" s="774" t="s">
        <v>580</v>
      </c>
      <c r="F143" s="774"/>
      <c r="G143" s="788"/>
      <c r="H143" s="770"/>
    </row>
    <row r="144" spans="1:8" s="784" customFormat="1" ht="24" customHeight="1">
      <c r="A144" s="792">
        <v>7130600635</v>
      </c>
      <c r="B144" s="793" t="s">
        <v>581</v>
      </c>
      <c r="C144" s="805" t="s">
        <v>566</v>
      </c>
      <c r="D144" s="765"/>
      <c r="E144" s="781" t="s">
        <v>582</v>
      </c>
      <c r="F144" s="781"/>
      <c r="G144" s="782" t="s">
        <v>395</v>
      </c>
      <c r="H144" s="783"/>
    </row>
    <row r="145" spans="1:54" ht="24" customHeight="1">
      <c r="A145" s="762">
        <v>7130600675</v>
      </c>
      <c r="B145" s="763" t="s">
        <v>583</v>
      </c>
      <c r="C145" s="764" t="s">
        <v>566</v>
      </c>
      <c r="D145" s="765">
        <v>61168.800000000003</v>
      </c>
      <c r="E145" s="774" t="s">
        <v>584</v>
      </c>
      <c r="F145" s="775"/>
      <c r="G145" s="786"/>
      <c r="H145" s="770"/>
    </row>
    <row r="146" spans="1:54" ht="24" customHeight="1">
      <c r="A146" s="762">
        <v>7130601070</v>
      </c>
      <c r="B146" s="806" t="s">
        <v>585</v>
      </c>
      <c r="C146" s="764" t="s">
        <v>566</v>
      </c>
      <c r="D146" s="765">
        <v>75856.179999999993</v>
      </c>
      <c r="E146" s="772" t="s">
        <v>586</v>
      </c>
      <c r="F146" s="774"/>
      <c r="G146" s="788"/>
      <c r="H146" s="770"/>
    </row>
    <row r="147" spans="1:54" ht="24" customHeight="1">
      <c r="A147" s="762">
        <v>7130601072</v>
      </c>
      <c r="B147" s="806" t="s">
        <v>587</v>
      </c>
      <c r="C147" s="764" t="s">
        <v>566</v>
      </c>
      <c r="D147" s="765">
        <v>75856.179999999993</v>
      </c>
      <c r="E147" s="774" t="s">
        <v>588</v>
      </c>
      <c r="F147" s="774"/>
      <c r="G147" s="788"/>
      <c r="H147" s="770"/>
    </row>
    <row r="148" spans="1:54" s="777" customFormat="1" ht="34.5" customHeight="1">
      <c r="A148" s="762">
        <v>7130601958</v>
      </c>
      <c r="B148" s="763" t="s">
        <v>589</v>
      </c>
      <c r="C148" s="764" t="s">
        <v>566</v>
      </c>
      <c r="D148" s="765">
        <v>57234.720000000001</v>
      </c>
      <c r="E148" s="772" t="s">
        <v>590</v>
      </c>
      <c r="F148" s="775"/>
      <c r="G148" s="775"/>
      <c r="H148" s="770"/>
      <c r="I148" s="757"/>
      <c r="J148" s="757"/>
      <c r="K148" s="757"/>
      <c r="L148" s="757"/>
      <c r="M148" s="757"/>
      <c r="N148" s="757"/>
      <c r="O148" s="757"/>
      <c r="P148" s="757"/>
      <c r="Q148" s="757"/>
      <c r="R148" s="757"/>
      <c r="S148" s="757"/>
      <c r="T148" s="757"/>
      <c r="U148" s="757"/>
      <c r="V148" s="757"/>
      <c r="W148" s="757"/>
      <c r="X148" s="757"/>
      <c r="Y148" s="757"/>
      <c r="Z148" s="757"/>
      <c r="AA148" s="757"/>
      <c r="AB148" s="757"/>
      <c r="AC148" s="757"/>
      <c r="AD148" s="757"/>
      <c r="AE148" s="757"/>
      <c r="AF148" s="757"/>
      <c r="AG148" s="757"/>
      <c r="AH148" s="757"/>
      <c r="AI148" s="757"/>
      <c r="AJ148" s="757"/>
      <c r="AK148" s="757"/>
      <c r="AL148" s="757"/>
      <c r="AM148" s="757"/>
      <c r="AN148" s="757"/>
      <c r="AO148" s="757"/>
      <c r="AP148" s="757"/>
      <c r="AQ148" s="757"/>
      <c r="AR148" s="757"/>
      <c r="AS148" s="757"/>
      <c r="AT148" s="757"/>
      <c r="AU148" s="757"/>
      <c r="AV148" s="757"/>
      <c r="AW148" s="757"/>
      <c r="AX148" s="757"/>
      <c r="AY148" s="757"/>
      <c r="AZ148" s="757"/>
      <c r="BA148" s="757"/>
      <c r="BB148" s="757"/>
    </row>
    <row r="149" spans="1:54" s="777" customFormat="1" ht="30" customHeight="1">
      <c r="A149" s="762">
        <v>7130601965</v>
      </c>
      <c r="B149" s="763" t="s">
        <v>591</v>
      </c>
      <c r="C149" s="764" t="s">
        <v>566</v>
      </c>
      <c r="D149" s="765">
        <v>56821.72</v>
      </c>
      <c r="E149" s="772" t="s">
        <v>592</v>
      </c>
      <c r="F149" s="775"/>
      <c r="G149" s="775"/>
      <c r="H149" s="770"/>
      <c r="I149" s="757"/>
      <c r="J149" s="757"/>
      <c r="K149" s="757"/>
      <c r="L149" s="757"/>
      <c r="M149" s="757"/>
      <c r="N149" s="757"/>
      <c r="O149" s="757"/>
      <c r="P149" s="757"/>
      <c r="Q149" s="757"/>
      <c r="R149" s="757"/>
      <c r="S149" s="757"/>
      <c r="T149" s="757"/>
      <c r="U149" s="757"/>
      <c r="V149" s="757"/>
      <c r="W149" s="757"/>
      <c r="X149" s="757"/>
      <c r="Y149" s="757"/>
      <c r="Z149" s="757"/>
      <c r="AA149" s="757"/>
      <c r="AB149" s="757"/>
      <c r="AC149" s="757"/>
      <c r="AD149" s="757"/>
      <c r="AE149" s="757"/>
      <c r="AF149" s="757"/>
      <c r="AG149" s="757"/>
      <c r="AH149" s="757"/>
      <c r="AI149" s="757"/>
      <c r="AJ149" s="757"/>
      <c r="AK149" s="757"/>
      <c r="AL149" s="757"/>
      <c r="AM149" s="757"/>
      <c r="AN149" s="757"/>
      <c r="AO149" s="757"/>
      <c r="AP149" s="757"/>
      <c r="AQ149" s="757"/>
      <c r="AR149" s="757"/>
      <c r="AS149" s="757"/>
      <c r="AT149" s="757"/>
      <c r="AU149" s="757"/>
      <c r="AV149" s="757"/>
      <c r="AW149" s="757"/>
      <c r="AX149" s="757"/>
      <c r="AY149" s="757"/>
      <c r="AZ149" s="757"/>
      <c r="BA149" s="757"/>
      <c r="BB149" s="757"/>
    </row>
    <row r="150" spans="1:54" s="777" customFormat="1" ht="30" customHeight="1">
      <c r="A150" s="807">
        <v>7130600012</v>
      </c>
      <c r="B150" s="388" t="s">
        <v>593</v>
      </c>
      <c r="C150" s="389" t="s">
        <v>566</v>
      </c>
      <c r="D150" s="765">
        <v>69845.38</v>
      </c>
      <c r="E150" s="772"/>
      <c r="F150" s="775"/>
      <c r="G150" s="790"/>
      <c r="H150" s="770"/>
      <c r="I150" s="757"/>
      <c r="J150" s="757"/>
      <c r="K150" s="757"/>
      <c r="L150" s="757"/>
      <c r="M150" s="757"/>
      <c r="N150" s="757"/>
      <c r="O150" s="757"/>
      <c r="P150" s="757"/>
      <c r="Q150" s="757"/>
      <c r="R150" s="757"/>
      <c r="S150" s="757"/>
      <c r="T150" s="757"/>
      <c r="U150" s="757"/>
      <c r="V150" s="757"/>
      <c r="W150" s="757"/>
      <c r="X150" s="757"/>
      <c r="Y150" s="757"/>
      <c r="Z150" s="757"/>
      <c r="AA150" s="757"/>
      <c r="AB150" s="757"/>
      <c r="AC150" s="757"/>
      <c r="AD150" s="757"/>
      <c r="AE150" s="757"/>
      <c r="AF150" s="757"/>
      <c r="AG150" s="757"/>
      <c r="AH150" s="757"/>
      <c r="AI150" s="757"/>
      <c r="AJ150" s="757"/>
      <c r="AK150" s="757"/>
      <c r="AL150" s="757"/>
      <c r="AM150" s="757"/>
      <c r="AN150" s="757"/>
      <c r="AO150" s="757"/>
      <c r="AP150" s="757"/>
      <c r="AQ150" s="757"/>
      <c r="AR150" s="757"/>
      <c r="AS150" s="757"/>
      <c r="AT150" s="757"/>
      <c r="AU150" s="757"/>
      <c r="AV150" s="757"/>
      <c r="AW150" s="757"/>
      <c r="AX150" s="757"/>
      <c r="AY150" s="757"/>
      <c r="AZ150" s="757"/>
      <c r="BA150" s="757"/>
      <c r="BB150" s="757"/>
    </row>
    <row r="151" spans="1:54" s="777" customFormat="1" ht="33.75" customHeight="1">
      <c r="A151" s="403">
        <v>7130600011</v>
      </c>
      <c r="B151" s="388" t="s">
        <v>594</v>
      </c>
      <c r="C151" s="390" t="s">
        <v>566</v>
      </c>
      <c r="D151" s="765">
        <v>69609.38</v>
      </c>
      <c r="E151" s="772"/>
      <c r="F151" s="775"/>
      <c r="G151" s="790"/>
      <c r="H151" s="770"/>
      <c r="I151" s="757"/>
      <c r="J151" s="757"/>
      <c r="K151" s="757"/>
      <c r="L151" s="757"/>
      <c r="M151" s="757"/>
      <c r="N151" s="757"/>
      <c r="O151" s="757"/>
      <c r="P151" s="757"/>
      <c r="Q151" s="757"/>
      <c r="R151" s="757"/>
      <c r="S151" s="757"/>
      <c r="T151" s="757"/>
      <c r="U151" s="757"/>
      <c r="V151" s="757"/>
      <c r="W151" s="757"/>
      <c r="X151" s="757"/>
      <c r="Y151" s="757"/>
      <c r="Z151" s="757"/>
      <c r="AA151" s="757"/>
      <c r="AB151" s="757"/>
      <c r="AC151" s="757"/>
      <c r="AD151" s="757"/>
      <c r="AE151" s="757"/>
      <c r="AF151" s="757"/>
      <c r="AG151" s="757"/>
      <c r="AH151" s="757"/>
      <c r="AI151" s="757"/>
      <c r="AJ151" s="757"/>
      <c r="AK151" s="757"/>
      <c r="AL151" s="757"/>
      <c r="AM151" s="757"/>
      <c r="AN151" s="757"/>
      <c r="AO151" s="757"/>
      <c r="AP151" s="757"/>
      <c r="AQ151" s="757"/>
      <c r="AR151" s="757"/>
      <c r="AS151" s="757"/>
      <c r="AT151" s="757"/>
      <c r="AU151" s="757"/>
      <c r="AV151" s="757"/>
      <c r="AW151" s="757"/>
      <c r="AX151" s="757"/>
      <c r="AY151" s="757"/>
      <c r="AZ151" s="757"/>
      <c r="BA151" s="757"/>
      <c r="BB151" s="757"/>
    </row>
    <row r="152" spans="1:54" ht="24" customHeight="1">
      <c r="A152" s="762">
        <v>7130610206</v>
      </c>
      <c r="B152" s="763" t="s">
        <v>595</v>
      </c>
      <c r="C152" s="764" t="s">
        <v>566</v>
      </c>
      <c r="D152" s="765">
        <v>86441</v>
      </c>
      <c r="E152" s="774" t="s">
        <v>596</v>
      </c>
      <c r="F152" s="774"/>
      <c r="G152" s="788"/>
      <c r="H152" s="770"/>
    </row>
    <row r="153" spans="1:54" s="777" customFormat="1" ht="24" customHeight="1">
      <c r="A153" s="762">
        <v>7130810243</v>
      </c>
      <c r="B153" s="763" t="s">
        <v>597</v>
      </c>
      <c r="C153" s="764" t="s">
        <v>15</v>
      </c>
      <c r="D153" s="765">
        <v>4179.74</v>
      </c>
      <c r="E153" s="774"/>
      <c r="F153" s="774"/>
      <c r="G153" s="774"/>
      <c r="H153" s="770"/>
      <c r="I153" s="757"/>
      <c r="J153" s="757"/>
      <c r="K153" s="757"/>
      <c r="L153" s="757"/>
      <c r="M153" s="757"/>
      <c r="N153" s="757"/>
      <c r="O153" s="757"/>
      <c r="P153" s="757"/>
      <c r="Q153" s="757"/>
      <c r="R153" s="757"/>
      <c r="S153" s="757"/>
      <c r="T153" s="757"/>
      <c r="U153" s="757"/>
      <c r="V153" s="757"/>
      <c r="W153" s="757"/>
      <c r="X153" s="757"/>
      <c r="Y153" s="757"/>
      <c r="Z153" s="757"/>
      <c r="AA153" s="757"/>
      <c r="AB153" s="757"/>
      <c r="AC153" s="757"/>
      <c r="AD153" s="757"/>
      <c r="AE153" s="757"/>
      <c r="AF153" s="757"/>
      <c r="AG153" s="757"/>
      <c r="AH153" s="757"/>
      <c r="AI153" s="757"/>
      <c r="AJ153" s="757"/>
      <c r="AK153" s="757"/>
      <c r="AL153" s="757"/>
      <c r="AM153" s="757"/>
      <c r="AN153" s="757"/>
      <c r="AO153" s="757"/>
      <c r="AP153" s="757"/>
      <c r="AQ153" s="757"/>
      <c r="AR153" s="757"/>
      <c r="AS153" s="757"/>
      <c r="AT153" s="757"/>
      <c r="AU153" s="757"/>
      <c r="AV153" s="757"/>
      <c r="AW153" s="757"/>
      <c r="AX153" s="757"/>
      <c r="AY153" s="757"/>
      <c r="AZ153" s="757"/>
      <c r="BA153" s="757"/>
      <c r="BB153" s="757"/>
    </row>
    <row r="154" spans="1:54" s="777" customFormat="1" ht="24" customHeight="1">
      <c r="A154" s="762">
        <v>7130620013</v>
      </c>
      <c r="B154" s="763" t="s">
        <v>598</v>
      </c>
      <c r="C154" s="764" t="s">
        <v>15</v>
      </c>
      <c r="D154" s="765">
        <v>156.63999999999999</v>
      </c>
      <c r="E154" s="772" t="s">
        <v>599</v>
      </c>
      <c r="F154" s="774"/>
      <c r="G154" s="788"/>
      <c r="H154" s="770"/>
      <c r="I154" s="757"/>
      <c r="J154" s="757"/>
      <c r="K154" s="757"/>
      <c r="L154" s="757"/>
      <c r="M154" s="757"/>
      <c r="N154" s="757"/>
      <c r="O154" s="757"/>
      <c r="P154" s="757"/>
      <c r="Q154" s="757"/>
      <c r="R154" s="757"/>
      <c r="S154" s="757"/>
      <c r="T154" s="757"/>
      <c r="U154" s="757"/>
      <c r="V154" s="757"/>
      <c r="W154" s="757"/>
      <c r="X154" s="757"/>
      <c r="Y154" s="757"/>
      <c r="Z154" s="757"/>
      <c r="AA154" s="757"/>
      <c r="AB154" s="757"/>
      <c r="AC154" s="757"/>
      <c r="AD154" s="757"/>
      <c r="AE154" s="757"/>
      <c r="AF154" s="757"/>
      <c r="AG154" s="757"/>
      <c r="AH154" s="757"/>
      <c r="AI154" s="757"/>
      <c r="AJ154" s="757"/>
      <c r="AK154" s="757"/>
      <c r="AL154" s="757"/>
      <c r="AM154" s="757"/>
      <c r="AN154" s="757"/>
      <c r="AO154" s="757"/>
      <c r="AP154" s="757"/>
      <c r="AQ154" s="757"/>
      <c r="AR154" s="757"/>
      <c r="AS154" s="757"/>
      <c r="AT154" s="757"/>
      <c r="AU154" s="757"/>
      <c r="AV154" s="757"/>
      <c r="AW154" s="757"/>
      <c r="AX154" s="757"/>
      <c r="AY154" s="757"/>
      <c r="AZ154" s="757"/>
      <c r="BA154" s="757"/>
      <c r="BB154" s="757"/>
    </row>
    <row r="155" spans="1:54" ht="24" customHeight="1">
      <c r="A155" s="762">
        <v>7130620049</v>
      </c>
      <c r="B155" s="763" t="s">
        <v>600</v>
      </c>
      <c r="C155" s="764" t="s">
        <v>18</v>
      </c>
      <c r="D155" s="765">
        <v>87.55</v>
      </c>
      <c r="E155" s="774"/>
      <c r="F155" s="774"/>
      <c r="G155" s="788"/>
      <c r="H155" s="770"/>
    </row>
    <row r="156" spans="1:54" ht="24" customHeight="1">
      <c r="A156" s="762">
        <v>7130620133</v>
      </c>
      <c r="B156" s="763" t="s">
        <v>104</v>
      </c>
      <c r="C156" s="764" t="s">
        <v>18</v>
      </c>
      <c r="D156" s="765">
        <v>121.12</v>
      </c>
      <c r="E156" s="774" t="s">
        <v>601</v>
      </c>
      <c r="F156" s="774"/>
      <c r="G156" s="788"/>
      <c r="H156" s="770"/>
    </row>
    <row r="157" spans="1:54" ht="24" customHeight="1">
      <c r="A157" s="762">
        <v>7130620140</v>
      </c>
      <c r="B157" s="763" t="s">
        <v>44</v>
      </c>
      <c r="C157" s="764" t="s">
        <v>18</v>
      </c>
      <c r="D157" s="765">
        <v>121.12</v>
      </c>
      <c r="E157" s="774" t="s">
        <v>602</v>
      </c>
      <c r="F157" s="774"/>
      <c r="G157" s="788"/>
      <c r="H157" s="770"/>
    </row>
    <row r="158" spans="1:54" ht="24" customHeight="1">
      <c r="A158" s="762">
        <v>7130620573</v>
      </c>
      <c r="B158" s="763" t="s">
        <v>603</v>
      </c>
      <c r="C158" s="764" t="s">
        <v>18</v>
      </c>
      <c r="D158" s="765">
        <v>87.55</v>
      </c>
      <c r="E158" s="774" t="s">
        <v>604</v>
      </c>
      <c r="F158" s="774"/>
      <c r="G158" s="788"/>
      <c r="H158" s="770"/>
    </row>
    <row r="159" spans="1:54" ht="24" customHeight="1">
      <c r="A159" s="762">
        <v>7130620575</v>
      </c>
      <c r="B159" s="763" t="s">
        <v>605</v>
      </c>
      <c r="C159" s="764" t="s">
        <v>18</v>
      </c>
      <c r="D159" s="765">
        <v>89.02</v>
      </c>
      <c r="E159" s="772" t="s">
        <v>606</v>
      </c>
      <c r="F159" s="774"/>
      <c r="G159" s="788"/>
      <c r="H159" s="770"/>
    </row>
    <row r="160" spans="1:54" ht="24" customHeight="1">
      <c r="A160" s="762">
        <v>7130620577</v>
      </c>
      <c r="B160" s="763" t="s">
        <v>607</v>
      </c>
      <c r="C160" s="764" t="s">
        <v>18</v>
      </c>
      <c r="D160" s="765">
        <v>89.02</v>
      </c>
      <c r="E160" s="772" t="s">
        <v>608</v>
      </c>
      <c r="F160" s="774"/>
      <c r="G160" s="788"/>
      <c r="H160" s="770"/>
    </row>
    <row r="161" spans="1:54" ht="24" customHeight="1">
      <c r="A161" s="762">
        <v>7130620609</v>
      </c>
      <c r="B161" s="763" t="s">
        <v>104</v>
      </c>
      <c r="C161" s="764" t="s">
        <v>18</v>
      </c>
      <c r="D161" s="765">
        <v>87.55</v>
      </c>
      <c r="E161" s="772" t="s">
        <v>609</v>
      </c>
      <c r="F161" s="774"/>
      <c r="G161" s="788"/>
      <c r="H161" s="770"/>
    </row>
    <row r="162" spans="1:54" ht="24" customHeight="1">
      <c r="A162" s="762">
        <v>7130620614</v>
      </c>
      <c r="B162" s="763" t="s">
        <v>44</v>
      </c>
      <c r="C162" s="764" t="s">
        <v>18</v>
      </c>
      <c r="D162" s="765">
        <v>86.09</v>
      </c>
      <c r="E162" s="772" t="s">
        <v>610</v>
      </c>
      <c r="F162" s="774"/>
      <c r="G162" s="788"/>
      <c r="H162" s="770"/>
    </row>
    <row r="163" spans="1:54" ht="24" customHeight="1">
      <c r="A163" s="762">
        <v>7130620619</v>
      </c>
      <c r="B163" s="763" t="s">
        <v>45</v>
      </c>
      <c r="C163" s="764" t="s">
        <v>18</v>
      </c>
      <c r="D163" s="765">
        <v>86.09</v>
      </c>
      <c r="E163" s="772" t="s">
        <v>611</v>
      </c>
      <c r="F163" s="774"/>
      <c r="G163" s="788"/>
      <c r="H163" s="770"/>
    </row>
    <row r="164" spans="1:54" ht="24" customHeight="1">
      <c r="A164" s="762">
        <v>7130620621</v>
      </c>
      <c r="B164" s="763" t="s">
        <v>612</v>
      </c>
      <c r="C164" s="764" t="s">
        <v>18</v>
      </c>
      <c r="D164" s="765">
        <v>84.63</v>
      </c>
      <c r="E164" s="772" t="s">
        <v>613</v>
      </c>
      <c r="F164" s="774"/>
      <c r="G164" s="788"/>
      <c r="H164" s="770"/>
    </row>
    <row r="165" spans="1:54" ht="24" customHeight="1">
      <c r="A165" s="762">
        <v>7130620625</v>
      </c>
      <c r="B165" s="763" t="s">
        <v>46</v>
      </c>
      <c r="C165" s="764" t="s">
        <v>18</v>
      </c>
      <c r="D165" s="765">
        <v>84.63</v>
      </c>
      <c r="E165" s="772" t="s">
        <v>614</v>
      </c>
      <c r="F165" s="774"/>
      <c r="G165" s="788"/>
      <c r="H165" s="770"/>
    </row>
    <row r="166" spans="1:54" ht="24" customHeight="1">
      <c r="A166" s="762">
        <v>7130620627</v>
      </c>
      <c r="B166" s="763" t="s">
        <v>47</v>
      </c>
      <c r="C166" s="764" t="s">
        <v>18</v>
      </c>
      <c r="D166" s="765">
        <v>84.63</v>
      </c>
      <c r="E166" s="772" t="s">
        <v>615</v>
      </c>
      <c r="F166" s="774"/>
      <c r="G166" s="788"/>
      <c r="H166" s="770"/>
    </row>
    <row r="167" spans="1:54" ht="24" customHeight="1">
      <c r="A167" s="762">
        <v>7130620631</v>
      </c>
      <c r="B167" s="763" t="s">
        <v>105</v>
      </c>
      <c r="C167" s="764" t="s">
        <v>18</v>
      </c>
      <c r="D167" s="765">
        <v>84.63</v>
      </c>
      <c r="E167" s="772" t="s">
        <v>616</v>
      </c>
      <c r="F167" s="774"/>
      <c r="G167" s="788"/>
      <c r="H167" s="770"/>
    </row>
    <row r="168" spans="1:54" ht="24" customHeight="1">
      <c r="A168" s="762">
        <v>7130620636</v>
      </c>
      <c r="B168" s="763" t="s">
        <v>617</v>
      </c>
      <c r="C168" s="764" t="s">
        <v>18</v>
      </c>
      <c r="D168" s="765">
        <v>84.63</v>
      </c>
      <c r="E168" s="772" t="s">
        <v>618</v>
      </c>
      <c r="F168" s="774"/>
      <c r="G168" s="788"/>
      <c r="H168" s="770"/>
    </row>
    <row r="169" spans="1:54" ht="24" customHeight="1">
      <c r="A169" s="762">
        <v>7130620637</v>
      </c>
      <c r="B169" s="763" t="s">
        <v>619</v>
      </c>
      <c r="C169" s="764" t="s">
        <v>18</v>
      </c>
      <c r="D169" s="765">
        <v>84.63</v>
      </c>
      <c r="E169" s="772" t="s">
        <v>620</v>
      </c>
      <c r="F169" s="774"/>
      <c r="G169" s="788"/>
      <c r="H169" s="770"/>
    </row>
    <row r="170" spans="1:54" ht="24" customHeight="1">
      <c r="A170" s="762">
        <v>7130620713</v>
      </c>
      <c r="B170" s="763" t="s">
        <v>621</v>
      </c>
      <c r="C170" s="764" t="s">
        <v>18</v>
      </c>
      <c r="D170" s="765">
        <v>84.63</v>
      </c>
      <c r="E170" s="772" t="s">
        <v>622</v>
      </c>
      <c r="F170" s="774"/>
      <c r="G170" s="788"/>
      <c r="H170" s="770"/>
    </row>
    <row r="171" spans="1:54" ht="24" customHeight="1">
      <c r="A171" s="762">
        <v>7130620716</v>
      </c>
      <c r="B171" s="763" t="s">
        <v>623</v>
      </c>
      <c r="C171" s="764" t="s">
        <v>18</v>
      </c>
      <c r="D171" s="765">
        <v>84.63</v>
      </c>
      <c r="E171" s="772" t="s">
        <v>624</v>
      </c>
      <c r="F171" s="774"/>
      <c r="G171" s="788"/>
      <c r="H171" s="770"/>
    </row>
    <row r="172" spans="1:54" ht="24" customHeight="1">
      <c r="A172" s="762">
        <v>7130620719</v>
      </c>
      <c r="B172" s="763" t="s">
        <v>625</v>
      </c>
      <c r="C172" s="764" t="s">
        <v>18</v>
      </c>
      <c r="D172" s="765">
        <v>84.63</v>
      </c>
      <c r="E172" s="772" t="s">
        <v>626</v>
      </c>
      <c r="F172" s="774"/>
      <c r="G172" s="788"/>
      <c r="H172" s="770"/>
    </row>
    <row r="173" spans="1:54" ht="24" customHeight="1">
      <c r="A173" s="762">
        <v>7130620829</v>
      </c>
      <c r="B173" s="763" t="s">
        <v>627</v>
      </c>
      <c r="C173" s="764" t="s">
        <v>18</v>
      </c>
      <c r="D173" s="765">
        <v>84.63</v>
      </c>
      <c r="E173" s="772" t="s">
        <v>628</v>
      </c>
      <c r="F173" s="774"/>
      <c r="G173" s="788"/>
      <c r="H173" s="770"/>
    </row>
    <row r="174" spans="1:54" s="777" customFormat="1" ht="24" customHeight="1">
      <c r="A174" s="762">
        <v>7130621892</v>
      </c>
      <c r="B174" s="763" t="s">
        <v>629</v>
      </c>
      <c r="C174" s="764" t="s">
        <v>15</v>
      </c>
      <c r="D174" s="765">
        <v>524.37</v>
      </c>
      <c r="E174" s="774" t="s">
        <v>630</v>
      </c>
      <c r="F174" s="774"/>
      <c r="G174" s="788"/>
      <c r="H174" s="770"/>
      <c r="I174" s="757"/>
      <c r="J174" s="757"/>
      <c r="K174" s="757"/>
      <c r="L174" s="757"/>
      <c r="M174" s="757"/>
      <c r="N174" s="757"/>
      <c r="O174" s="757"/>
      <c r="P174" s="757"/>
      <c r="Q174" s="757"/>
      <c r="R174" s="757"/>
      <c r="S174" s="757"/>
      <c r="T174" s="757"/>
      <c r="U174" s="757"/>
      <c r="V174" s="757"/>
      <c r="W174" s="757"/>
      <c r="X174" s="757"/>
      <c r="Y174" s="757"/>
      <c r="Z174" s="757"/>
      <c r="AA174" s="757"/>
      <c r="AB174" s="757"/>
      <c r="AC174" s="757"/>
      <c r="AD174" s="757"/>
      <c r="AE174" s="757"/>
      <c r="AF174" s="757"/>
      <c r="AG174" s="757"/>
      <c r="AH174" s="757"/>
      <c r="AI174" s="757"/>
      <c r="AJ174" s="757"/>
      <c r="AK174" s="757"/>
      <c r="AL174" s="757"/>
      <c r="AM174" s="757"/>
      <c r="AN174" s="757"/>
      <c r="AO174" s="757"/>
      <c r="AP174" s="757"/>
      <c r="AQ174" s="757"/>
      <c r="AR174" s="757"/>
      <c r="AS174" s="757"/>
      <c r="AT174" s="757"/>
      <c r="AU174" s="757"/>
      <c r="AV174" s="757"/>
      <c r="AW174" s="757"/>
      <c r="AX174" s="757"/>
      <c r="AY174" s="757"/>
      <c r="AZ174" s="757"/>
      <c r="BA174" s="757"/>
      <c r="BB174" s="757"/>
    </row>
    <row r="175" spans="1:54" ht="24" customHeight="1">
      <c r="A175" s="771">
        <v>7130622922</v>
      </c>
      <c r="B175" s="772" t="s">
        <v>631</v>
      </c>
      <c r="C175" s="764" t="s">
        <v>18</v>
      </c>
      <c r="D175" s="765">
        <v>158.44</v>
      </c>
      <c r="E175" s="774" t="s">
        <v>632</v>
      </c>
      <c r="F175" s="774"/>
      <c r="G175" s="788"/>
      <c r="H175" s="770"/>
    </row>
    <row r="176" spans="1:54" ht="24" customHeight="1">
      <c r="A176" s="771">
        <v>7130640027</v>
      </c>
      <c r="B176" s="808" t="s">
        <v>323</v>
      </c>
      <c r="C176" s="809" t="s">
        <v>243</v>
      </c>
      <c r="D176" s="765">
        <v>1146.99</v>
      </c>
      <c r="E176" s="772" t="s">
        <v>633</v>
      </c>
      <c r="F176" s="774"/>
      <c r="G176" s="788"/>
      <c r="H176" s="770"/>
    </row>
    <row r="177" spans="1:11" ht="24" customHeight="1">
      <c r="A177" s="771">
        <v>7130640028</v>
      </c>
      <c r="B177" s="810" t="s">
        <v>634</v>
      </c>
      <c r="C177" s="809" t="s">
        <v>350</v>
      </c>
      <c r="D177" s="765">
        <v>993.8</v>
      </c>
      <c r="E177" s="774" t="s">
        <v>635</v>
      </c>
      <c r="F177" s="774"/>
      <c r="G177" s="788"/>
      <c r="H177" s="770"/>
    </row>
    <row r="178" spans="1:11" ht="28.5" customHeight="1">
      <c r="A178" s="762">
        <v>7130640029</v>
      </c>
      <c r="B178" s="810" t="s">
        <v>636</v>
      </c>
      <c r="C178" s="809" t="s">
        <v>66</v>
      </c>
      <c r="D178" s="765">
        <v>4038.12</v>
      </c>
      <c r="E178" s="772" t="s">
        <v>637</v>
      </c>
      <c r="F178" s="774"/>
      <c r="G178" s="788"/>
      <c r="H178" s="770"/>
    </row>
    <row r="179" spans="1:11" ht="27" customHeight="1">
      <c r="A179" s="762">
        <v>7130640030</v>
      </c>
      <c r="B179" s="391" t="s">
        <v>638</v>
      </c>
      <c r="C179" s="392" t="s">
        <v>66</v>
      </c>
      <c r="D179" s="765">
        <v>4038.55</v>
      </c>
      <c r="E179" s="772"/>
      <c r="F179" s="774"/>
      <c r="G179" s="804"/>
      <c r="H179" s="770"/>
    </row>
    <row r="180" spans="1:11" ht="27" customHeight="1">
      <c r="A180" s="762">
        <v>7130300496</v>
      </c>
      <c r="B180" s="391" t="s">
        <v>639</v>
      </c>
      <c r="C180" s="392" t="s">
        <v>243</v>
      </c>
      <c r="D180" s="765">
        <v>1769.0000000000002</v>
      </c>
      <c r="E180" s="772"/>
      <c r="F180" s="774"/>
      <c r="G180" s="804" t="s">
        <v>1860</v>
      </c>
      <c r="H180" s="770"/>
    </row>
    <row r="181" spans="1:11" ht="27.75" customHeight="1">
      <c r="A181" s="771">
        <v>7130640031</v>
      </c>
      <c r="B181" s="763" t="s">
        <v>640</v>
      </c>
      <c r="C181" s="393" t="s">
        <v>243</v>
      </c>
      <c r="D181" s="765">
        <v>2459</v>
      </c>
      <c r="E181" s="774"/>
      <c r="F181" s="774"/>
      <c r="G181" s="811" t="s">
        <v>1860</v>
      </c>
      <c r="H181" s="770"/>
    </row>
    <row r="182" spans="1:11" ht="28.5" customHeight="1">
      <c r="A182" s="771">
        <v>7130640036</v>
      </c>
      <c r="B182" s="763" t="s">
        <v>641</v>
      </c>
      <c r="C182" s="394" t="s">
        <v>243</v>
      </c>
      <c r="D182" s="765">
        <v>4874</v>
      </c>
      <c r="E182" s="772" t="s">
        <v>642</v>
      </c>
      <c r="F182" s="774"/>
      <c r="G182" s="811" t="s">
        <v>1860</v>
      </c>
      <c r="H182" s="770"/>
    </row>
    <row r="183" spans="1:11" ht="24" customHeight="1">
      <c r="A183" s="771">
        <v>7130640037</v>
      </c>
      <c r="B183" s="388" t="s">
        <v>643</v>
      </c>
      <c r="C183" s="387" t="s">
        <v>644</v>
      </c>
      <c r="D183" s="765">
        <v>1507.37</v>
      </c>
      <c r="E183" s="772"/>
      <c r="F183" s="774"/>
      <c r="G183" s="804"/>
      <c r="H183" s="770"/>
    </row>
    <row r="184" spans="1:11" ht="24" customHeight="1">
      <c r="A184" s="771">
        <v>7130640038</v>
      </c>
      <c r="B184" s="772" t="s">
        <v>643</v>
      </c>
      <c r="C184" s="764" t="s">
        <v>645</v>
      </c>
      <c r="D184" s="765">
        <v>1177.18</v>
      </c>
      <c r="E184" s="772" t="s">
        <v>646</v>
      </c>
      <c r="F184" s="774"/>
      <c r="G184" s="772"/>
      <c r="H184" s="770"/>
    </row>
    <row r="185" spans="1:11" ht="24" customHeight="1">
      <c r="A185" s="771">
        <v>7130640171</v>
      </c>
      <c r="B185" s="772" t="s">
        <v>647</v>
      </c>
      <c r="C185" s="764" t="s">
        <v>94</v>
      </c>
      <c r="D185" s="765">
        <v>110.71</v>
      </c>
      <c r="E185" s="772"/>
      <c r="F185" s="774"/>
      <c r="G185" s="804"/>
      <c r="H185" s="770"/>
    </row>
    <row r="186" spans="1:11" ht="24" customHeight="1">
      <c r="A186" s="771">
        <v>7130641396</v>
      </c>
      <c r="B186" s="772" t="s">
        <v>648</v>
      </c>
      <c r="C186" s="773" t="s">
        <v>649</v>
      </c>
      <c r="D186" s="765">
        <v>228.74</v>
      </c>
      <c r="E186" s="774" t="s">
        <v>650</v>
      </c>
      <c r="F186" s="774"/>
      <c r="G186" s="788"/>
      <c r="H186" s="770"/>
    </row>
    <row r="187" spans="1:11" ht="26.25" customHeight="1">
      <c r="A187" s="771">
        <v>7130642039</v>
      </c>
      <c r="B187" s="763" t="s">
        <v>651</v>
      </c>
      <c r="C187" s="764" t="s">
        <v>15</v>
      </c>
      <c r="D187" s="765">
        <v>902.45</v>
      </c>
      <c r="E187" s="774" t="s">
        <v>652</v>
      </c>
      <c r="F187" s="774"/>
      <c r="G187" s="788"/>
      <c r="H187" s="770"/>
    </row>
    <row r="188" spans="1:11" ht="24" customHeight="1">
      <c r="A188" s="771">
        <v>7130642041</v>
      </c>
      <c r="B188" s="763" t="s">
        <v>653</v>
      </c>
      <c r="C188" s="764" t="s">
        <v>15</v>
      </c>
      <c r="D188" s="765">
        <v>4586.8</v>
      </c>
      <c r="E188" s="772" t="s">
        <v>654</v>
      </c>
      <c r="F188" s="774"/>
      <c r="G188" s="788"/>
      <c r="H188" s="770"/>
    </row>
    <row r="189" spans="1:11" s="784" customFormat="1" ht="63" customHeight="1">
      <c r="A189" s="771">
        <v>7130650001</v>
      </c>
      <c r="B189" s="383" t="s">
        <v>655</v>
      </c>
      <c r="C189" s="764" t="s">
        <v>243</v>
      </c>
      <c r="D189" s="765" t="s">
        <v>1863</v>
      </c>
      <c r="E189" s="772"/>
      <c r="F189" s="812" t="s">
        <v>656</v>
      </c>
      <c r="G189" s="813" t="s">
        <v>657</v>
      </c>
      <c r="H189" s="783"/>
      <c r="K189" s="783"/>
    </row>
    <row r="190" spans="1:11" ht="82.5" customHeight="1">
      <c r="A190" s="395"/>
      <c r="B190" s="383" t="s">
        <v>658</v>
      </c>
      <c r="C190" s="396" t="s">
        <v>194</v>
      </c>
      <c r="D190" s="765">
        <v>2494</v>
      </c>
      <c r="E190" s="789"/>
      <c r="F190" s="766"/>
      <c r="G190" s="814" t="s">
        <v>952</v>
      </c>
      <c r="H190" s="770"/>
      <c r="K190" s="770"/>
    </row>
    <row r="191" spans="1:11" ht="74.25" customHeight="1">
      <c r="A191" s="395"/>
      <c r="B191" s="383" t="s">
        <v>659</v>
      </c>
      <c r="C191" s="396" t="s">
        <v>194</v>
      </c>
      <c r="D191" s="765">
        <v>2860</v>
      </c>
      <c r="E191" s="789"/>
      <c r="F191" s="766"/>
      <c r="G191" s="814" t="s">
        <v>1864</v>
      </c>
      <c r="H191" s="770"/>
      <c r="K191" s="770"/>
    </row>
    <row r="192" spans="1:11" ht="24" customHeight="1">
      <c r="A192" s="771">
        <v>7130670027</v>
      </c>
      <c r="B192" s="772" t="s">
        <v>660</v>
      </c>
      <c r="C192" s="773" t="s">
        <v>350</v>
      </c>
      <c r="D192" s="765">
        <v>149.25</v>
      </c>
      <c r="E192" s="789"/>
      <c r="F192" s="789"/>
      <c r="G192" s="788"/>
      <c r="H192" s="770"/>
    </row>
    <row r="193" spans="1:54" ht="29.25" customHeight="1">
      <c r="A193" s="771">
        <v>7130797532</v>
      </c>
      <c r="B193" s="772" t="s">
        <v>661</v>
      </c>
      <c r="C193" s="773" t="s">
        <v>350</v>
      </c>
      <c r="D193" s="765">
        <v>784.09</v>
      </c>
      <c r="E193" s="772" t="s">
        <v>662</v>
      </c>
      <c r="F193" s="774"/>
      <c r="G193" s="788"/>
      <c r="H193" s="770"/>
    </row>
    <row r="194" spans="1:54" ht="27.75" customHeight="1">
      <c r="A194" s="771">
        <v>7130797533</v>
      </c>
      <c r="B194" s="772" t="s">
        <v>663</v>
      </c>
      <c r="C194" s="773" t="s">
        <v>350</v>
      </c>
      <c r="D194" s="765">
        <v>569.12</v>
      </c>
      <c r="E194" s="774" t="s">
        <v>664</v>
      </c>
      <c r="F194" s="774"/>
      <c r="G194" s="788"/>
      <c r="H194" s="770"/>
    </row>
    <row r="195" spans="1:54" ht="24" customHeight="1">
      <c r="A195" s="762">
        <v>7130800012</v>
      </c>
      <c r="B195" s="763" t="s">
        <v>665</v>
      </c>
      <c r="C195" s="764" t="s">
        <v>94</v>
      </c>
      <c r="D195" s="765">
        <v>2371.1800000000044</v>
      </c>
      <c r="E195" s="774" t="s">
        <v>666</v>
      </c>
      <c r="F195" s="774"/>
      <c r="G195" s="766" t="s">
        <v>1860</v>
      </c>
      <c r="H195" s="770"/>
    </row>
    <row r="196" spans="1:54" s="784" customFormat="1" ht="24" customHeight="1">
      <c r="A196" s="815">
        <v>7130800014</v>
      </c>
      <c r="B196" s="795" t="s">
        <v>667</v>
      </c>
      <c r="C196" s="794" t="s">
        <v>94</v>
      </c>
      <c r="D196" s="765"/>
      <c r="E196" s="781"/>
      <c r="F196" s="781"/>
      <c r="G196" s="791" t="s">
        <v>395</v>
      </c>
      <c r="H196" s="783"/>
    </row>
    <row r="197" spans="1:54" ht="24" customHeight="1">
      <c r="A197" s="762">
        <v>7130800033</v>
      </c>
      <c r="B197" s="763" t="s">
        <v>668</v>
      </c>
      <c r="C197" s="764" t="s">
        <v>94</v>
      </c>
      <c r="D197" s="765">
        <v>4613.6900000000005</v>
      </c>
      <c r="E197" s="774" t="s">
        <v>669</v>
      </c>
      <c r="F197" s="774"/>
      <c r="G197" s="766" t="s">
        <v>1860</v>
      </c>
      <c r="H197" s="770"/>
    </row>
    <row r="198" spans="1:54" s="784" customFormat="1" ht="24" customHeight="1">
      <c r="A198" s="815">
        <v>7130800068</v>
      </c>
      <c r="B198" s="795" t="s">
        <v>670</v>
      </c>
      <c r="C198" s="794" t="s">
        <v>94</v>
      </c>
      <c r="D198" s="765"/>
      <c r="E198" s="795" t="s">
        <v>671</v>
      </c>
      <c r="F198" s="781"/>
      <c r="G198" s="791" t="s">
        <v>395</v>
      </c>
      <c r="H198" s="783"/>
    </row>
    <row r="199" spans="1:54" s="784" customFormat="1" ht="24" customHeight="1">
      <c r="A199" s="792">
        <v>7130800672</v>
      </c>
      <c r="B199" s="793" t="s">
        <v>672</v>
      </c>
      <c r="C199" s="805" t="s">
        <v>94</v>
      </c>
      <c r="D199" s="765"/>
      <c r="E199" s="795" t="s">
        <v>673</v>
      </c>
      <c r="F199" s="781"/>
      <c r="G199" s="791" t="s">
        <v>395</v>
      </c>
      <c r="H199" s="783"/>
      <c r="K199" s="783"/>
    </row>
    <row r="200" spans="1:54" s="777" customFormat="1" ht="24" customHeight="1">
      <c r="A200" s="762">
        <v>7130810005</v>
      </c>
      <c r="B200" s="763" t="s">
        <v>1865</v>
      </c>
      <c r="C200" s="764" t="s">
        <v>15</v>
      </c>
      <c r="D200" s="765">
        <v>110.19</v>
      </c>
      <c r="E200" s="774" t="s">
        <v>674</v>
      </c>
      <c r="F200" s="774"/>
      <c r="G200" s="788"/>
      <c r="H200" s="770"/>
      <c r="I200" s="757"/>
      <c r="J200" s="757"/>
      <c r="K200" s="757"/>
      <c r="L200" s="757"/>
      <c r="M200" s="757"/>
      <c r="N200" s="757"/>
      <c r="O200" s="757"/>
      <c r="P200" s="757"/>
      <c r="Q200" s="757"/>
      <c r="R200" s="757"/>
      <c r="S200" s="757"/>
      <c r="T200" s="757"/>
      <c r="U200" s="757"/>
      <c r="V200" s="757"/>
      <c r="W200" s="757"/>
      <c r="X200" s="757"/>
      <c r="Y200" s="757"/>
      <c r="Z200" s="757"/>
      <c r="AA200" s="757"/>
      <c r="AB200" s="757"/>
      <c r="AC200" s="757"/>
      <c r="AD200" s="757"/>
      <c r="AE200" s="757"/>
      <c r="AF200" s="757"/>
      <c r="AG200" s="757"/>
      <c r="AH200" s="757"/>
      <c r="AI200" s="757"/>
      <c r="AJ200" s="757"/>
      <c r="AK200" s="757"/>
      <c r="AL200" s="757"/>
      <c r="AM200" s="757"/>
      <c r="AN200" s="757"/>
      <c r="AO200" s="757"/>
      <c r="AP200" s="757"/>
      <c r="AQ200" s="757"/>
      <c r="AR200" s="757"/>
      <c r="AS200" s="757"/>
      <c r="AT200" s="757"/>
      <c r="AU200" s="757"/>
      <c r="AV200" s="757"/>
      <c r="AW200" s="757"/>
      <c r="AX200" s="757"/>
      <c r="AY200" s="757"/>
      <c r="AZ200" s="757"/>
      <c r="BA200" s="757"/>
      <c r="BB200" s="757"/>
    </row>
    <row r="201" spans="1:54" s="777" customFormat="1" ht="24" customHeight="1">
      <c r="A201" s="762">
        <v>7130810006</v>
      </c>
      <c r="B201" s="763" t="s">
        <v>1866</v>
      </c>
      <c r="C201" s="764" t="s">
        <v>53</v>
      </c>
      <c r="D201" s="765">
        <v>8079.4</v>
      </c>
      <c r="E201" s="772" t="s">
        <v>675</v>
      </c>
      <c r="F201" s="774"/>
      <c r="G201" s="788"/>
      <c r="H201" s="770"/>
      <c r="I201" s="757"/>
      <c r="J201" s="757"/>
      <c r="K201" s="757"/>
      <c r="L201" s="757"/>
      <c r="M201" s="757"/>
      <c r="N201" s="757"/>
      <c r="O201" s="757"/>
      <c r="P201" s="757"/>
      <c r="Q201" s="757"/>
      <c r="R201" s="757"/>
      <c r="S201" s="757"/>
      <c r="T201" s="757"/>
      <c r="U201" s="757"/>
      <c r="V201" s="757"/>
      <c r="W201" s="757"/>
      <c r="X201" s="757"/>
      <c r="Y201" s="757"/>
      <c r="Z201" s="757"/>
      <c r="AA201" s="757"/>
      <c r="AB201" s="757"/>
      <c r="AC201" s="757"/>
      <c r="AD201" s="757"/>
      <c r="AE201" s="757"/>
      <c r="AF201" s="757"/>
      <c r="AG201" s="757"/>
      <c r="AH201" s="757"/>
      <c r="AI201" s="757"/>
      <c r="AJ201" s="757"/>
      <c r="AK201" s="757"/>
      <c r="AL201" s="757"/>
      <c r="AM201" s="757"/>
      <c r="AN201" s="757"/>
      <c r="AO201" s="757"/>
      <c r="AP201" s="757"/>
      <c r="AQ201" s="757"/>
      <c r="AR201" s="757"/>
      <c r="AS201" s="757"/>
      <c r="AT201" s="757"/>
      <c r="AU201" s="757"/>
      <c r="AV201" s="757"/>
      <c r="AW201" s="757"/>
      <c r="AX201" s="757"/>
      <c r="AY201" s="757"/>
      <c r="AZ201" s="757"/>
      <c r="BA201" s="757"/>
      <c r="BB201" s="757"/>
    </row>
    <row r="202" spans="1:54" s="777" customFormat="1" ht="24" customHeight="1">
      <c r="A202" s="762">
        <v>7130810208</v>
      </c>
      <c r="B202" s="763" t="s">
        <v>676</v>
      </c>
      <c r="C202" s="764" t="s">
        <v>53</v>
      </c>
      <c r="D202" s="765">
        <v>10130.1</v>
      </c>
      <c r="E202" s="772"/>
      <c r="F202" s="774"/>
      <c r="G202" s="774"/>
      <c r="H202" s="770"/>
      <c r="I202" s="757"/>
      <c r="J202" s="757"/>
      <c r="K202" s="757"/>
      <c r="L202" s="757"/>
      <c r="M202" s="757"/>
      <c r="N202" s="757"/>
      <c r="O202" s="757"/>
      <c r="P202" s="757"/>
      <c r="Q202" s="757"/>
      <c r="R202" s="757"/>
      <c r="S202" s="757"/>
      <c r="T202" s="757"/>
      <c r="U202" s="757"/>
      <c r="V202" s="757"/>
      <c r="W202" s="757"/>
      <c r="X202" s="757"/>
      <c r="Y202" s="757"/>
      <c r="Z202" s="757"/>
      <c r="AA202" s="757"/>
      <c r="AB202" s="757"/>
      <c r="AC202" s="757"/>
      <c r="AD202" s="757"/>
      <c r="AE202" s="757"/>
      <c r="AF202" s="757"/>
      <c r="AG202" s="757"/>
      <c r="AH202" s="757"/>
      <c r="AI202" s="757"/>
      <c r="AJ202" s="757"/>
      <c r="AK202" s="757"/>
      <c r="AL202" s="757"/>
      <c r="AM202" s="757"/>
      <c r="AN202" s="757"/>
      <c r="AO202" s="757"/>
      <c r="AP202" s="757"/>
      <c r="AQ202" s="757"/>
      <c r="AR202" s="757"/>
      <c r="AS202" s="757"/>
      <c r="AT202" s="757"/>
      <c r="AU202" s="757"/>
      <c r="AV202" s="757"/>
      <c r="AW202" s="757"/>
      <c r="AX202" s="757"/>
      <c r="AY202" s="757"/>
      <c r="AZ202" s="757"/>
      <c r="BA202" s="757"/>
      <c r="BB202" s="757"/>
    </row>
    <row r="203" spans="1:54" s="777" customFormat="1" ht="24" customHeight="1">
      <c r="A203" s="762">
        <v>7130870005</v>
      </c>
      <c r="B203" s="763" t="s">
        <v>677</v>
      </c>
      <c r="C203" s="764" t="s">
        <v>24</v>
      </c>
      <c r="D203" s="765">
        <v>179.23</v>
      </c>
      <c r="E203" s="774" t="s">
        <v>678</v>
      </c>
      <c r="F203" s="774"/>
      <c r="G203" s="788"/>
      <c r="H203" s="770"/>
      <c r="I203" s="757"/>
      <c r="J203" s="757"/>
      <c r="K203" s="757"/>
      <c r="L203" s="757"/>
      <c r="M203" s="757"/>
      <c r="N203" s="757"/>
      <c r="O203" s="757"/>
      <c r="P203" s="757"/>
      <c r="Q203" s="757"/>
      <c r="R203" s="757"/>
      <c r="S203" s="757"/>
      <c r="T203" s="757"/>
      <c r="U203" s="757"/>
      <c r="V203" s="757"/>
      <c r="W203" s="757"/>
      <c r="X203" s="757"/>
      <c r="Y203" s="757"/>
      <c r="Z203" s="757"/>
      <c r="AA203" s="757"/>
      <c r="AB203" s="757"/>
      <c r="AC203" s="757"/>
      <c r="AD203" s="757"/>
      <c r="AE203" s="757"/>
      <c r="AF203" s="757"/>
      <c r="AG203" s="757"/>
      <c r="AH203" s="757"/>
      <c r="AI203" s="757"/>
      <c r="AJ203" s="757"/>
      <c r="AK203" s="757"/>
      <c r="AL203" s="757"/>
      <c r="AM203" s="757"/>
      <c r="AN203" s="757"/>
      <c r="AO203" s="757"/>
      <c r="AP203" s="757"/>
      <c r="AQ203" s="757"/>
      <c r="AR203" s="757"/>
      <c r="AS203" s="757"/>
      <c r="AT203" s="757"/>
      <c r="AU203" s="757"/>
      <c r="AV203" s="757"/>
      <c r="AW203" s="757"/>
      <c r="AX203" s="757"/>
      <c r="AY203" s="757"/>
      <c r="AZ203" s="757"/>
      <c r="BA203" s="757"/>
      <c r="BB203" s="757"/>
    </row>
    <row r="204" spans="1:54" s="777" customFormat="1" ht="24" customHeight="1">
      <c r="A204" s="762">
        <v>7130810026</v>
      </c>
      <c r="B204" s="763" t="s">
        <v>679</v>
      </c>
      <c r="C204" s="764" t="s">
        <v>24</v>
      </c>
      <c r="D204" s="765">
        <v>334.5</v>
      </c>
      <c r="E204" s="774" t="s">
        <v>678</v>
      </c>
      <c r="F204" s="774"/>
      <c r="G204" s="788"/>
      <c r="H204" s="770"/>
      <c r="I204" s="757"/>
      <c r="J204" s="757"/>
      <c r="K204" s="757"/>
      <c r="L204" s="757"/>
      <c r="M204" s="757"/>
      <c r="N204" s="757"/>
      <c r="O204" s="757"/>
      <c r="P204" s="757"/>
      <c r="Q204" s="757"/>
      <c r="R204" s="757"/>
      <c r="S204" s="757"/>
      <c r="T204" s="757"/>
      <c r="U204" s="757"/>
      <c r="V204" s="757"/>
      <c r="W204" s="757"/>
      <c r="X204" s="757"/>
      <c r="Y204" s="757"/>
      <c r="Z204" s="757"/>
      <c r="AA204" s="757"/>
      <c r="AB204" s="757"/>
      <c r="AC204" s="757"/>
      <c r="AD204" s="757"/>
      <c r="AE204" s="757"/>
      <c r="AF204" s="757"/>
      <c r="AG204" s="757"/>
      <c r="AH204" s="757"/>
      <c r="AI204" s="757"/>
      <c r="AJ204" s="757"/>
      <c r="AK204" s="757"/>
      <c r="AL204" s="757"/>
      <c r="AM204" s="757"/>
      <c r="AN204" s="757"/>
      <c r="AO204" s="757"/>
      <c r="AP204" s="757"/>
      <c r="AQ204" s="757"/>
      <c r="AR204" s="757"/>
      <c r="AS204" s="757"/>
      <c r="AT204" s="757"/>
      <c r="AU204" s="757"/>
      <c r="AV204" s="757"/>
      <c r="AW204" s="757"/>
      <c r="AX204" s="757"/>
      <c r="AY204" s="757"/>
      <c r="AZ204" s="757"/>
      <c r="BA204" s="757"/>
      <c r="BB204" s="757"/>
    </row>
    <row r="205" spans="1:54" s="777" customFormat="1" ht="24" customHeight="1">
      <c r="A205" s="762">
        <v>7130810060</v>
      </c>
      <c r="B205" s="763" t="s">
        <v>680</v>
      </c>
      <c r="C205" s="764" t="s">
        <v>90</v>
      </c>
      <c r="D205" s="765">
        <v>89.62</v>
      </c>
      <c r="E205" s="774" t="s">
        <v>681</v>
      </c>
      <c r="F205" s="774"/>
      <c r="G205" s="788"/>
      <c r="H205" s="770"/>
      <c r="I205" s="757"/>
      <c r="J205" s="757"/>
      <c r="K205" s="757"/>
      <c r="L205" s="757"/>
      <c r="M205" s="757"/>
      <c r="N205" s="757"/>
      <c r="O205" s="757"/>
      <c r="P205" s="757"/>
      <c r="Q205" s="757"/>
      <c r="R205" s="757"/>
      <c r="S205" s="757"/>
      <c r="T205" s="757"/>
      <c r="U205" s="757"/>
      <c r="V205" s="757"/>
      <c r="W205" s="757"/>
      <c r="X205" s="757"/>
      <c r="Y205" s="757"/>
      <c r="Z205" s="757"/>
      <c r="AA205" s="757"/>
      <c r="AB205" s="757"/>
      <c r="AC205" s="757"/>
      <c r="AD205" s="757"/>
      <c r="AE205" s="757"/>
      <c r="AF205" s="757"/>
      <c r="AG205" s="757"/>
      <c r="AH205" s="757"/>
      <c r="AI205" s="757"/>
      <c r="AJ205" s="757"/>
      <c r="AK205" s="757"/>
      <c r="AL205" s="757"/>
      <c r="AM205" s="757"/>
      <c r="AN205" s="757"/>
      <c r="AO205" s="757"/>
      <c r="AP205" s="757"/>
      <c r="AQ205" s="757"/>
      <c r="AR205" s="757"/>
      <c r="AS205" s="757"/>
      <c r="AT205" s="757"/>
      <c r="AU205" s="757"/>
      <c r="AV205" s="757"/>
      <c r="AW205" s="757"/>
      <c r="AX205" s="757"/>
      <c r="AY205" s="757"/>
      <c r="AZ205" s="757"/>
      <c r="BA205" s="757"/>
      <c r="BB205" s="757"/>
    </row>
    <row r="206" spans="1:54" s="777" customFormat="1" ht="24" customHeight="1">
      <c r="A206" s="762">
        <v>7130810213</v>
      </c>
      <c r="B206" s="388" t="s">
        <v>682</v>
      </c>
      <c r="C206" s="764" t="s">
        <v>90</v>
      </c>
      <c r="D206" s="765">
        <v>747.66</v>
      </c>
      <c r="E206" s="774"/>
      <c r="F206" s="774"/>
      <c r="G206" s="774"/>
      <c r="H206" s="770"/>
      <c r="I206" s="757"/>
      <c r="J206" s="757"/>
      <c r="K206" s="757"/>
      <c r="L206" s="757"/>
      <c r="M206" s="757"/>
      <c r="N206" s="757"/>
      <c r="O206" s="757"/>
      <c r="P206" s="757"/>
      <c r="Q206" s="757"/>
      <c r="R206" s="757"/>
      <c r="S206" s="757"/>
      <c r="T206" s="757"/>
      <c r="U206" s="757"/>
      <c r="V206" s="757"/>
      <c r="W206" s="757"/>
      <c r="X206" s="757"/>
      <c r="Y206" s="757"/>
      <c r="Z206" s="757"/>
      <c r="AA206" s="757"/>
      <c r="AB206" s="757"/>
      <c r="AC206" s="757"/>
      <c r="AD206" s="757"/>
      <c r="AE206" s="757"/>
      <c r="AF206" s="757"/>
      <c r="AG206" s="757"/>
      <c r="AH206" s="757"/>
      <c r="AI206" s="757"/>
      <c r="AJ206" s="757"/>
      <c r="AK206" s="757"/>
      <c r="AL206" s="757"/>
      <c r="AM206" s="757"/>
      <c r="AN206" s="757"/>
      <c r="AO206" s="757"/>
      <c r="AP206" s="757"/>
      <c r="AQ206" s="757"/>
      <c r="AR206" s="757"/>
      <c r="AS206" s="757"/>
      <c r="AT206" s="757"/>
      <c r="AU206" s="757"/>
      <c r="AV206" s="757"/>
      <c r="AW206" s="757"/>
      <c r="AX206" s="757"/>
      <c r="AY206" s="757"/>
      <c r="AZ206" s="757"/>
      <c r="BA206" s="757"/>
      <c r="BB206" s="757"/>
    </row>
    <row r="207" spans="1:54" s="777" customFormat="1" ht="24" customHeight="1">
      <c r="A207" s="762">
        <v>7130810214</v>
      </c>
      <c r="B207" s="388" t="s">
        <v>683</v>
      </c>
      <c r="C207" s="764" t="s">
        <v>90</v>
      </c>
      <c r="D207" s="765">
        <v>1496.5</v>
      </c>
      <c r="E207" s="774"/>
      <c r="F207" s="774"/>
      <c r="G207" s="774"/>
      <c r="H207" s="770"/>
      <c r="I207" s="757"/>
      <c r="J207" s="757"/>
      <c r="K207" s="757"/>
      <c r="L207" s="757"/>
      <c r="M207" s="757"/>
      <c r="N207" s="757"/>
      <c r="O207" s="757"/>
      <c r="P207" s="757"/>
      <c r="Q207" s="757"/>
      <c r="R207" s="757"/>
      <c r="S207" s="757"/>
      <c r="T207" s="757"/>
      <c r="U207" s="757"/>
      <c r="V207" s="757"/>
      <c r="W207" s="757"/>
      <c r="X207" s="757"/>
      <c r="Y207" s="757"/>
      <c r="Z207" s="757"/>
      <c r="AA207" s="757"/>
      <c r="AB207" s="757"/>
      <c r="AC207" s="757"/>
      <c r="AD207" s="757"/>
      <c r="AE207" s="757"/>
      <c r="AF207" s="757"/>
      <c r="AG207" s="757"/>
      <c r="AH207" s="757"/>
      <c r="AI207" s="757"/>
      <c r="AJ207" s="757"/>
      <c r="AK207" s="757"/>
      <c r="AL207" s="757"/>
      <c r="AM207" s="757"/>
      <c r="AN207" s="757"/>
      <c r="AO207" s="757"/>
      <c r="AP207" s="757"/>
      <c r="AQ207" s="757"/>
      <c r="AR207" s="757"/>
      <c r="AS207" s="757"/>
      <c r="AT207" s="757"/>
      <c r="AU207" s="757"/>
      <c r="AV207" s="757"/>
      <c r="AW207" s="757"/>
      <c r="AX207" s="757"/>
      <c r="AY207" s="757"/>
      <c r="AZ207" s="757"/>
      <c r="BA207" s="757"/>
      <c r="BB207" s="757"/>
    </row>
    <row r="208" spans="1:54" s="777" customFormat="1" ht="24" customHeight="1">
      <c r="A208" s="762">
        <v>7130810215</v>
      </c>
      <c r="B208" s="388" t="s">
        <v>684</v>
      </c>
      <c r="C208" s="764" t="s">
        <v>90</v>
      </c>
      <c r="D208" s="765">
        <v>1838.28</v>
      </c>
      <c r="E208" s="774"/>
      <c r="F208" s="774"/>
      <c r="G208" s="774"/>
      <c r="H208" s="770"/>
      <c r="I208" s="757"/>
      <c r="J208" s="757"/>
      <c r="K208" s="757"/>
      <c r="L208" s="757"/>
      <c r="M208" s="757"/>
      <c r="N208" s="757"/>
      <c r="O208" s="757"/>
      <c r="P208" s="757"/>
      <c r="Q208" s="757"/>
      <c r="R208" s="757"/>
      <c r="S208" s="757"/>
      <c r="T208" s="757"/>
      <c r="U208" s="757"/>
      <c r="V208" s="757"/>
      <c r="W208" s="757"/>
      <c r="X208" s="757"/>
      <c r="Y208" s="757"/>
      <c r="Z208" s="757"/>
      <c r="AA208" s="757"/>
      <c r="AB208" s="757"/>
      <c r="AC208" s="757"/>
      <c r="AD208" s="757"/>
      <c r="AE208" s="757"/>
      <c r="AF208" s="757"/>
      <c r="AG208" s="757"/>
      <c r="AH208" s="757"/>
      <c r="AI208" s="757"/>
      <c r="AJ208" s="757"/>
      <c r="AK208" s="757"/>
      <c r="AL208" s="757"/>
      <c r="AM208" s="757"/>
      <c r="AN208" s="757"/>
      <c r="AO208" s="757"/>
      <c r="AP208" s="757"/>
      <c r="AQ208" s="757"/>
      <c r="AR208" s="757"/>
      <c r="AS208" s="757"/>
      <c r="AT208" s="757"/>
      <c r="AU208" s="757"/>
      <c r="AV208" s="757"/>
      <c r="AW208" s="757"/>
      <c r="AX208" s="757"/>
      <c r="AY208" s="757"/>
      <c r="AZ208" s="757"/>
      <c r="BA208" s="757"/>
      <c r="BB208" s="757"/>
    </row>
    <row r="209" spans="1:54" s="777" customFormat="1" ht="24" customHeight="1">
      <c r="A209" s="762">
        <v>7130810217</v>
      </c>
      <c r="B209" s="388" t="s">
        <v>685</v>
      </c>
      <c r="C209" s="764" t="s">
        <v>90</v>
      </c>
      <c r="D209" s="765">
        <v>272.95</v>
      </c>
      <c r="E209" s="774"/>
      <c r="F209" s="774"/>
      <c r="G209" s="774"/>
      <c r="H209" s="770"/>
      <c r="I209" s="757"/>
      <c r="J209" s="757"/>
      <c r="K209" s="757"/>
      <c r="L209" s="757"/>
      <c r="M209" s="757"/>
      <c r="N209" s="757"/>
      <c r="O209" s="757"/>
      <c r="P209" s="757"/>
      <c r="Q209" s="757"/>
      <c r="R209" s="757"/>
      <c r="S209" s="757"/>
      <c r="T209" s="757"/>
      <c r="U209" s="757"/>
      <c r="V209" s="757"/>
      <c r="W209" s="757"/>
      <c r="X209" s="757"/>
      <c r="Y209" s="757"/>
      <c r="Z209" s="757"/>
      <c r="AA209" s="757"/>
      <c r="AB209" s="757"/>
      <c r="AC209" s="757"/>
      <c r="AD209" s="757"/>
      <c r="AE209" s="757"/>
      <c r="AF209" s="757"/>
      <c r="AG209" s="757"/>
      <c r="AH209" s="757"/>
      <c r="AI209" s="757"/>
      <c r="AJ209" s="757"/>
      <c r="AK209" s="757"/>
      <c r="AL209" s="757"/>
      <c r="AM209" s="757"/>
      <c r="AN209" s="757"/>
      <c r="AO209" s="757"/>
      <c r="AP209" s="757"/>
      <c r="AQ209" s="757"/>
      <c r="AR209" s="757"/>
      <c r="AS209" s="757"/>
      <c r="AT209" s="757"/>
      <c r="AU209" s="757"/>
      <c r="AV209" s="757"/>
      <c r="AW209" s="757"/>
      <c r="AX209" s="757"/>
      <c r="AY209" s="757"/>
      <c r="AZ209" s="757"/>
      <c r="BA209" s="757"/>
      <c r="BB209" s="757"/>
    </row>
    <row r="210" spans="1:54" s="777" customFormat="1" ht="24" customHeight="1">
      <c r="A210" s="762">
        <v>7130810244</v>
      </c>
      <c r="B210" s="388" t="s">
        <v>686</v>
      </c>
      <c r="C210" s="764" t="s">
        <v>90</v>
      </c>
      <c r="D210" s="765">
        <v>238.53</v>
      </c>
      <c r="E210" s="774"/>
      <c r="F210" s="774"/>
      <c r="G210" s="774"/>
      <c r="H210" s="770"/>
      <c r="I210" s="757"/>
      <c r="J210" s="757"/>
      <c r="K210" s="757"/>
      <c r="L210" s="757"/>
      <c r="M210" s="757"/>
      <c r="N210" s="757"/>
      <c r="O210" s="757"/>
      <c r="P210" s="757"/>
      <c r="Q210" s="757"/>
      <c r="R210" s="757"/>
      <c r="S210" s="757"/>
      <c r="T210" s="757"/>
      <c r="U210" s="757"/>
      <c r="V210" s="757"/>
      <c r="W210" s="757"/>
      <c r="X210" s="757"/>
      <c r="Y210" s="757"/>
      <c r="Z210" s="757"/>
      <c r="AA210" s="757"/>
      <c r="AB210" s="757"/>
      <c r="AC210" s="757"/>
      <c r="AD210" s="757"/>
      <c r="AE210" s="757"/>
      <c r="AF210" s="757"/>
      <c r="AG210" s="757"/>
      <c r="AH210" s="757"/>
      <c r="AI210" s="757"/>
      <c r="AJ210" s="757"/>
      <c r="AK210" s="757"/>
      <c r="AL210" s="757"/>
      <c r="AM210" s="757"/>
      <c r="AN210" s="757"/>
      <c r="AO210" s="757"/>
      <c r="AP210" s="757"/>
      <c r="AQ210" s="757"/>
      <c r="AR210" s="757"/>
      <c r="AS210" s="757"/>
      <c r="AT210" s="757"/>
      <c r="AU210" s="757"/>
      <c r="AV210" s="757"/>
      <c r="AW210" s="757"/>
      <c r="AX210" s="757"/>
      <c r="AY210" s="757"/>
      <c r="AZ210" s="757"/>
      <c r="BA210" s="757"/>
      <c r="BB210" s="757"/>
    </row>
    <row r="211" spans="1:54" ht="24" customHeight="1">
      <c r="A211" s="771">
        <v>7130810076</v>
      </c>
      <c r="B211" s="763" t="s">
        <v>687</v>
      </c>
      <c r="C211" s="764" t="s">
        <v>90</v>
      </c>
      <c r="D211" s="765">
        <v>77.92</v>
      </c>
      <c r="E211" s="774" t="s">
        <v>688</v>
      </c>
      <c r="F211" s="774"/>
      <c r="G211" s="788"/>
      <c r="H211" s="770"/>
    </row>
    <row r="212" spans="1:54" ht="24" customHeight="1">
      <c r="A212" s="771">
        <v>7130810077</v>
      </c>
      <c r="B212" s="810" t="s">
        <v>689</v>
      </c>
      <c r="C212" s="799" t="s">
        <v>90</v>
      </c>
      <c r="D212" s="765">
        <v>575.72</v>
      </c>
      <c r="E212" s="774" t="s">
        <v>690</v>
      </c>
      <c r="F212" s="774"/>
      <c r="G212" s="788"/>
      <c r="H212" s="770"/>
    </row>
    <row r="213" spans="1:54" ht="24" customHeight="1">
      <c r="A213" s="771">
        <v>7130810102</v>
      </c>
      <c r="B213" s="772" t="s">
        <v>691</v>
      </c>
      <c r="C213" s="799" t="s">
        <v>90</v>
      </c>
      <c r="D213" s="765">
        <v>457.5</v>
      </c>
      <c r="E213" s="774" t="s">
        <v>692</v>
      </c>
      <c r="F213" s="774"/>
      <c r="G213" s="788"/>
      <c r="H213" s="770"/>
    </row>
    <row r="214" spans="1:54" s="777" customFormat="1" ht="24" customHeight="1">
      <c r="A214" s="771">
        <v>7130810193</v>
      </c>
      <c r="B214" s="772" t="s">
        <v>693</v>
      </c>
      <c r="C214" s="799" t="s">
        <v>24</v>
      </c>
      <c r="D214" s="765">
        <v>334.5</v>
      </c>
      <c r="E214" s="772" t="s">
        <v>694</v>
      </c>
      <c r="F214" s="774"/>
      <c r="G214" s="788"/>
      <c r="H214" s="770"/>
      <c r="I214" s="757"/>
      <c r="J214" s="757"/>
      <c r="K214" s="757"/>
      <c r="L214" s="757"/>
      <c r="M214" s="757"/>
      <c r="N214" s="757"/>
      <c r="O214" s="757"/>
      <c r="P214" s="757"/>
      <c r="Q214" s="757"/>
      <c r="R214" s="757"/>
      <c r="S214" s="757"/>
      <c r="T214" s="757"/>
      <c r="U214" s="757"/>
      <c r="V214" s="757"/>
      <c r="W214" s="757"/>
      <c r="X214" s="757"/>
      <c r="Y214" s="757"/>
      <c r="Z214" s="757"/>
      <c r="AA214" s="757"/>
      <c r="AB214" s="757"/>
      <c r="AC214" s="757"/>
      <c r="AD214" s="757"/>
      <c r="AE214" s="757"/>
      <c r="AF214" s="757"/>
      <c r="AG214" s="757"/>
      <c r="AH214" s="757"/>
      <c r="AI214" s="757"/>
      <c r="AJ214" s="757"/>
      <c r="AK214" s="757"/>
      <c r="AL214" s="757"/>
      <c r="AM214" s="757"/>
      <c r="AN214" s="757"/>
      <c r="AO214" s="757"/>
      <c r="AP214" s="757"/>
      <c r="AQ214" s="757"/>
      <c r="AR214" s="757"/>
      <c r="AS214" s="757"/>
      <c r="AT214" s="757"/>
      <c r="AU214" s="757"/>
      <c r="AV214" s="757"/>
      <c r="AW214" s="757"/>
      <c r="AX214" s="757"/>
      <c r="AY214" s="757"/>
      <c r="AZ214" s="757"/>
      <c r="BA214" s="757"/>
      <c r="BB214" s="757"/>
    </row>
    <row r="215" spans="1:54" s="777" customFormat="1" ht="24" customHeight="1">
      <c r="A215" s="771">
        <v>7130810201</v>
      </c>
      <c r="B215" s="772" t="s">
        <v>695</v>
      </c>
      <c r="C215" s="799" t="s">
        <v>24</v>
      </c>
      <c r="D215" s="765">
        <v>355.96</v>
      </c>
      <c r="E215" s="772" t="s">
        <v>696</v>
      </c>
      <c r="F215" s="774"/>
      <c r="G215" s="788"/>
      <c r="H215" s="770"/>
      <c r="I215" s="757"/>
      <c r="J215" s="757"/>
      <c r="K215" s="757"/>
      <c r="L215" s="757"/>
      <c r="M215" s="757"/>
      <c r="N215" s="757"/>
      <c r="O215" s="757"/>
      <c r="P215" s="757"/>
      <c r="Q215" s="757"/>
      <c r="R215" s="757"/>
      <c r="S215" s="757"/>
      <c r="T215" s="757"/>
      <c r="U215" s="757"/>
      <c r="V215" s="757"/>
      <c r="W215" s="757"/>
      <c r="X215" s="757"/>
      <c r="Y215" s="757"/>
      <c r="Z215" s="757"/>
      <c r="AA215" s="757"/>
      <c r="AB215" s="757"/>
      <c r="AC215" s="757"/>
      <c r="AD215" s="757"/>
      <c r="AE215" s="757"/>
      <c r="AF215" s="757"/>
      <c r="AG215" s="757"/>
      <c r="AH215" s="757"/>
      <c r="AI215" s="757"/>
      <c r="AJ215" s="757"/>
      <c r="AK215" s="757"/>
      <c r="AL215" s="757"/>
      <c r="AM215" s="757"/>
      <c r="AN215" s="757"/>
      <c r="AO215" s="757"/>
      <c r="AP215" s="757"/>
      <c r="AQ215" s="757"/>
      <c r="AR215" s="757"/>
      <c r="AS215" s="757"/>
      <c r="AT215" s="757"/>
      <c r="AU215" s="757"/>
      <c r="AV215" s="757"/>
      <c r="AW215" s="757"/>
      <c r="AX215" s="757"/>
      <c r="AY215" s="757"/>
      <c r="AZ215" s="757"/>
      <c r="BA215" s="757"/>
      <c r="BB215" s="757"/>
    </row>
    <row r="216" spans="1:54" s="777" customFormat="1" ht="24" customHeight="1">
      <c r="A216" s="771">
        <v>7130810216</v>
      </c>
      <c r="B216" s="772" t="s">
        <v>697</v>
      </c>
      <c r="C216" s="799" t="s">
        <v>24</v>
      </c>
      <c r="D216" s="765">
        <v>355.96</v>
      </c>
      <c r="E216" s="772" t="s">
        <v>698</v>
      </c>
      <c r="F216" s="774"/>
      <c r="G216" s="788"/>
      <c r="H216" s="770"/>
      <c r="I216" s="757"/>
      <c r="J216" s="757"/>
      <c r="K216" s="757"/>
      <c r="L216" s="757"/>
      <c r="M216" s="757"/>
      <c r="N216" s="757"/>
      <c r="O216" s="757"/>
      <c r="P216" s="757"/>
      <c r="Q216" s="757"/>
      <c r="R216" s="757"/>
      <c r="S216" s="757"/>
      <c r="T216" s="757"/>
      <c r="U216" s="757"/>
      <c r="V216" s="757"/>
      <c r="W216" s="757"/>
      <c r="X216" s="757"/>
      <c r="Y216" s="757"/>
      <c r="Z216" s="757"/>
      <c r="AA216" s="757"/>
      <c r="AB216" s="757"/>
      <c r="AC216" s="757"/>
      <c r="AD216" s="757"/>
      <c r="AE216" s="757"/>
      <c r="AF216" s="757"/>
      <c r="AG216" s="757"/>
      <c r="AH216" s="757"/>
      <c r="AI216" s="757"/>
      <c r="AJ216" s="757"/>
      <c r="AK216" s="757"/>
      <c r="AL216" s="757"/>
      <c r="AM216" s="757"/>
      <c r="AN216" s="757"/>
      <c r="AO216" s="757"/>
      <c r="AP216" s="757"/>
      <c r="AQ216" s="757"/>
      <c r="AR216" s="757"/>
      <c r="AS216" s="757"/>
      <c r="AT216" s="757"/>
      <c r="AU216" s="757"/>
      <c r="AV216" s="757"/>
      <c r="AW216" s="757"/>
      <c r="AX216" s="757"/>
      <c r="AY216" s="757"/>
      <c r="AZ216" s="757"/>
      <c r="BA216" s="757"/>
      <c r="BB216" s="757"/>
    </row>
    <row r="217" spans="1:54" s="777" customFormat="1" ht="24" customHeight="1">
      <c r="A217" s="771">
        <v>7130810241</v>
      </c>
      <c r="B217" s="772" t="s">
        <v>699</v>
      </c>
      <c r="C217" s="799" t="s">
        <v>24</v>
      </c>
      <c r="D217" s="765">
        <v>355.96</v>
      </c>
      <c r="E217" s="772"/>
      <c r="F217" s="774"/>
      <c r="G217" s="774"/>
      <c r="H217" s="770"/>
      <c r="I217" s="757"/>
      <c r="J217" s="757"/>
      <c r="K217" s="757"/>
      <c r="L217" s="757"/>
      <c r="M217" s="757"/>
      <c r="N217" s="757"/>
      <c r="O217" s="757"/>
      <c r="P217" s="757"/>
      <c r="Q217" s="757"/>
      <c r="R217" s="757"/>
      <c r="S217" s="757"/>
      <c r="T217" s="757"/>
      <c r="U217" s="757"/>
      <c r="V217" s="757"/>
      <c r="W217" s="757"/>
      <c r="X217" s="757"/>
      <c r="Y217" s="757"/>
      <c r="Z217" s="757"/>
      <c r="AA217" s="757"/>
      <c r="AB217" s="757"/>
      <c r="AC217" s="757"/>
      <c r="AD217" s="757"/>
      <c r="AE217" s="757"/>
      <c r="AF217" s="757"/>
      <c r="AG217" s="757"/>
      <c r="AH217" s="757"/>
      <c r="AI217" s="757"/>
      <c r="AJ217" s="757"/>
      <c r="AK217" s="757"/>
      <c r="AL217" s="757"/>
      <c r="AM217" s="757"/>
      <c r="AN217" s="757"/>
      <c r="AO217" s="757"/>
      <c r="AP217" s="757"/>
      <c r="AQ217" s="757"/>
      <c r="AR217" s="757"/>
      <c r="AS217" s="757"/>
      <c r="AT217" s="757"/>
      <c r="AU217" s="757"/>
      <c r="AV217" s="757"/>
      <c r="AW217" s="757"/>
      <c r="AX217" s="757"/>
      <c r="AY217" s="757"/>
      <c r="AZ217" s="757"/>
      <c r="BA217" s="757"/>
      <c r="BB217" s="757"/>
    </row>
    <row r="218" spans="1:54" s="777" customFormat="1" ht="24" customHeight="1">
      <c r="A218" s="771">
        <v>7130810251</v>
      </c>
      <c r="B218" s="772" t="s">
        <v>700</v>
      </c>
      <c r="C218" s="799" t="s">
        <v>24</v>
      </c>
      <c r="D218" s="765">
        <v>355.96</v>
      </c>
      <c r="E218" s="772" t="s">
        <v>701</v>
      </c>
      <c r="F218" s="774"/>
      <c r="G218" s="788"/>
      <c r="H218" s="770"/>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7"/>
      <c r="AJ218" s="757"/>
      <c r="AK218" s="757"/>
      <c r="AL218" s="757"/>
      <c r="AM218" s="757"/>
      <c r="AN218" s="757"/>
      <c r="AO218" s="757"/>
      <c r="AP218" s="757"/>
      <c r="AQ218" s="757"/>
      <c r="AR218" s="757"/>
      <c r="AS218" s="757"/>
      <c r="AT218" s="757"/>
      <c r="AU218" s="757"/>
      <c r="AV218" s="757"/>
      <c r="AW218" s="757"/>
      <c r="AX218" s="757"/>
      <c r="AY218" s="757"/>
      <c r="AZ218" s="757"/>
      <c r="BA218" s="757"/>
      <c r="BB218" s="757"/>
    </row>
    <row r="219" spans="1:54" s="777" customFormat="1" ht="24" customHeight="1">
      <c r="A219" s="771">
        <v>7130810361</v>
      </c>
      <c r="B219" s="772" t="s">
        <v>702</v>
      </c>
      <c r="C219" s="799" t="s">
        <v>24</v>
      </c>
      <c r="D219" s="765">
        <v>355.96</v>
      </c>
      <c r="E219" s="774" t="s">
        <v>703</v>
      </c>
      <c r="F219" s="774"/>
      <c r="G219" s="788"/>
      <c r="H219" s="770"/>
      <c r="I219" s="757"/>
      <c r="J219" s="757"/>
      <c r="K219" s="757"/>
      <c r="L219" s="757"/>
      <c r="M219" s="757"/>
      <c r="N219" s="757"/>
      <c r="O219" s="757"/>
      <c r="P219" s="757"/>
      <c r="Q219" s="757"/>
      <c r="R219" s="757"/>
      <c r="S219" s="757"/>
      <c r="T219" s="757"/>
      <c r="U219" s="757"/>
      <c r="V219" s="757"/>
      <c r="W219" s="757"/>
      <c r="X219" s="757"/>
      <c r="Y219" s="757"/>
      <c r="Z219" s="757"/>
      <c r="AA219" s="757"/>
      <c r="AB219" s="757"/>
      <c r="AC219" s="757"/>
      <c r="AD219" s="757"/>
      <c r="AE219" s="757"/>
      <c r="AF219" s="757"/>
      <c r="AG219" s="757"/>
      <c r="AH219" s="757"/>
      <c r="AI219" s="757"/>
      <c r="AJ219" s="757"/>
      <c r="AK219" s="757"/>
      <c r="AL219" s="757"/>
      <c r="AM219" s="757"/>
      <c r="AN219" s="757"/>
      <c r="AO219" s="757"/>
      <c r="AP219" s="757"/>
      <c r="AQ219" s="757"/>
      <c r="AR219" s="757"/>
      <c r="AS219" s="757"/>
      <c r="AT219" s="757"/>
      <c r="AU219" s="757"/>
      <c r="AV219" s="757"/>
      <c r="AW219" s="757"/>
      <c r="AX219" s="757"/>
      <c r="AY219" s="757"/>
      <c r="AZ219" s="757"/>
      <c r="BA219" s="757"/>
      <c r="BB219" s="757"/>
    </row>
    <row r="220" spans="1:54" s="777" customFormat="1" ht="24" customHeight="1">
      <c r="A220" s="771">
        <v>7130810219</v>
      </c>
      <c r="B220" s="388" t="s">
        <v>704</v>
      </c>
      <c r="C220" s="799" t="s">
        <v>90</v>
      </c>
      <c r="D220" s="765">
        <v>155.25</v>
      </c>
      <c r="E220" s="774"/>
      <c r="F220" s="774"/>
      <c r="G220" s="774"/>
      <c r="H220" s="770"/>
      <c r="I220" s="757"/>
      <c r="J220" s="757"/>
      <c r="K220" s="757"/>
      <c r="L220" s="757"/>
      <c r="M220" s="757"/>
      <c r="N220" s="757"/>
      <c r="O220" s="757"/>
      <c r="P220" s="757"/>
      <c r="Q220" s="757"/>
      <c r="R220" s="757"/>
      <c r="S220" s="757"/>
      <c r="T220" s="757"/>
      <c r="U220" s="757"/>
      <c r="V220" s="757"/>
      <c r="W220" s="757"/>
      <c r="X220" s="757"/>
      <c r="Y220" s="757"/>
      <c r="Z220" s="757"/>
      <c r="AA220" s="757"/>
      <c r="AB220" s="757"/>
      <c r="AC220" s="757"/>
      <c r="AD220" s="757"/>
      <c r="AE220" s="757"/>
      <c r="AF220" s="757"/>
      <c r="AG220" s="757"/>
      <c r="AH220" s="757"/>
      <c r="AI220" s="757"/>
      <c r="AJ220" s="757"/>
      <c r="AK220" s="757"/>
      <c r="AL220" s="757"/>
      <c r="AM220" s="757"/>
      <c r="AN220" s="757"/>
      <c r="AO220" s="757"/>
      <c r="AP220" s="757"/>
      <c r="AQ220" s="757"/>
      <c r="AR220" s="757"/>
      <c r="AS220" s="757"/>
      <c r="AT220" s="757"/>
      <c r="AU220" s="757"/>
      <c r="AV220" s="757"/>
      <c r="AW220" s="757"/>
      <c r="AX220" s="757"/>
      <c r="AY220" s="757"/>
      <c r="AZ220" s="757"/>
      <c r="BA220" s="757"/>
      <c r="BB220" s="757"/>
    </row>
    <row r="221" spans="1:54" s="777" customFormat="1" ht="24" customHeight="1">
      <c r="A221" s="771">
        <v>7130810220</v>
      </c>
      <c r="B221" s="388" t="s">
        <v>705</v>
      </c>
      <c r="C221" s="799" t="s">
        <v>90</v>
      </c>
      <c r="D221" s="765">
        <v>355.96</v>
      </c>
      <c r="E221" s="774"/>
      <c r="F221" s="774"/>
      <c r="G221" s="774"/>
      <c r="H221" s="770"/>
      <c r="I221" s="757"/>
      <c r="J221" s="757"/>
      <c r="K221" s="757"/>
      <c r="L221" s="757"/>
      <c r="M221" s="757"/>
      <c r="N221" s="757"/>
      <c r="O221" s="757"/>
      <c r="P221" s="757"/>
      <c r="Q221" s="757"/>
      <c r="R221" s="757"/>
      <c r="S221" s="757"/>
      <c r="T221" s="757"/>
      <c r="U221" s="757"/>
      <c r="V221" s="757"/>
      <c r="W221" s="757"/>
      <c r="X221" s="757"/>
      <c r="Y221" s="757"/>
      <c r="Z221" s="757"/>
      <c r="AA221" s="757"/>
      <c r="AB221" s="757"/>
      <c r="AC221" s="757"/>
      <c r="AD221" s="757"/>
      <c r="AE221" s="757"/>
      <c r="AF221" s="757"/>
      <c r="AG221" s="757"/>
      <c r="AH221" s="757"/>
      <c r="AI221" s="757"/>
      <c r="AJ221" s="757"/>
      <c r="AK221" s="757"/>
      <c r="AL221" s="757"/>
      <c r="AM221" s="757"/>
      <c r="AN221" s="757"/>
      <c r="AO221" s="757"/>
      <c r="AP221" s="757"/>
      <c r="AQ221" s="757"/>
      <c r="AR221" s="757"/>
      <c r="AS221" s="757"/>
      <c r="AT221" s="757"/>
      <c r="AU221" s="757"/>
      <c r="AV221" s="757"/>
      <c r="AW221" s="757"/>
      <c r="AX221" s="757"/>
      <c r="AY221" s="757"/>
      <c r="AZ221" s="757"/>
      <c r="BA221" s="757"/>
      <c r="BB221" s="757"/>
    </row>
    <row r="222" spans="1:54" s="777" customFormat="1" ht="24" customHeight="1">
      <c r="A222" s="771">
        <v>7130810212</v>
      </c>
      <c r="B222" s="772" t="s">
        <v>706</v>
      </c>
      <c r="C222" s="799" t="s">
        <v>90</v>
      </c>
      <c r="D222" s="765">
        <v>454.52</v>
      </c>
      <c r="E222" s="774"/>
      <c r="F222" s="774"/>
      <c r="G222" s="774"/>
      <c r="H222" s="770"/>
      <c r="I222" s="757"/>
      <c r="J222" s="757"/>
      <c r="K222" s="757"/>
      <c r="L222" s="757"/>
      <c r="M222" s="757"/>
      <c r="N222" s="757"/>
      <c r="O222" s="757"/>
      <c r="P222" s="757"/>
      <c r="Q222" s="757"/>
      <c r="R222" s="757"/>
      <c r="S222" s="757"/>
      <c r="T222" s="757"/>
      <c r="U222" s="757"/>
      <c r="V222" s="757"/>
      <c r="W222" s="757"/>
      <c r="X222" s="757"/>
      <c r="Y222" s="757"/>
      <c r="Z222" s="757"/>
      <c r="AA222" s="757"/>
      <c r="AB222" s="757"/>
      <c r="AC222" s="757"/>
      <c r="AD222" s="757"/>
      <c r="AE222" s="757"/>
      <c r="AF222" s="757"/>
      <c r="AG222" s="757"/>
      <c r="AH222" s="757"/>
      <c r="AI222" s="757"/>
      <c r="AJ222" s="757"/>
      <c r="AK222" s="757"/>
      <c r="AL222" s="757"/>
      <c r="AM222" s="757"/>
      <c r="AN222" s="757"/>
      <c r="AO222" s="757"/>
      <c r="AP222" s="757"/>
      <c r="AQ222" s="757"/>
      <c r="AR222" s="757"/>
      <c r="AS222" s="757"/>
      <c r="AT222" s="757"/>
      <c r="AU222" s="757"/>
      <c r="AV222" s="757"/>
      <c r="AW222" s="757"/>
      <c r="AX222" s="757"/>
      <c r="AY222" s="757"/>
      <c r="AZ222" s="757"/>
      <c r="BA222" s="757"/>
      <c r="BB222" s="757"/>
    </row>
    <row r="223" spans="1:54" s="777" customFormat="1" ht="24" customHeight="1">
      <c r="A223" s="771">
        <v>7130810413</v>
      </c>
      <c r="B223" s="772" t="s">
        <v>707</v>
      </c>
      <c r="C223" s="799" t="s">
        <v>90</v>
      </c>
      <c r="D223" s="765">
        <v>733.41</v>
      </c>
      <c r="E223" s="774" t="s">
        <v>708</v>
      </c>
      <c r="F223" s="774"/>
      <c r="G223" s="788"/>
      <c r="H223" s="770"/>
      <c r="I223" s="757"/>
      <c r="J223" s="757"/>
      <c r="K223" s="757"/>
      <c r="L223" s="757"/>
      <c r="M223" s="757"/>
      <c r="N223" s="757"/>
      <c r="O223" s="757"/>
      <c r="P223" s="757"/>
      <c r="Q223" s="757"/>
      <c r="R223" s="757"/>
      <c r="S223" s="757"/>
      <c r="T223" s="757"/>
      <c r="U223" s="757"/>
      <c r="V223" s="757"/>
      <c r="W223" s="757"/>
      <c r="X223" s="757"/>
      <c r="Y223" s="757"/>
      <c r="Z223" s="757"/>
      <c r="AA223" s="757"/>
      <c r="AB223" s="757"/>
      <c r="AC223" s="757"/>
      <c r="AD223" s="757"/>
      <c r="AE223" s="757"/>
      <c r="AF223" s="757"/>
      <c r="AG223" s="757"/>
      <c r="AH223" s="757"/>
      <c r="AI223" s="757"/>
      <c r="AJ223" s="757"/>
      <c r="AK223" s="757"/>
      <c r="AL223" s="757"/>
      <c r="AM223" s="757"/>
      <c r="AN223" s="757"/>
      <c r="AO223" s="757"/>
      <c r="AP223" s="757"/>
      <c r="AQ223" s="757"/>
      <c r="AR223" s="757"/>
      <c r="AS223" s="757"/>
      <c r="AT223" s="757"/>
      <c r="AU223" s="757"/>
      <c r="AV223" s="757"/>
      <c r="AW223" s="757"/>
      <c r="AX223" s="757"/>
      <c r="AY223" s="757"/>
      <c r="AZ223" s="757"/>
      <c r="BA223" s="757"/>
      <c r="BB223" s="757"/>
    </row>
    <row r="224" spans="1:54" s="777" customFormat="1" ht="24" customHeight="1">
      <c r="A224" s="771">
        <v>7130810441</v>
      </c>
      <c r="B224" s="772" t="s">
        <v>709</v>
      </c>
      <c r="C224" s="799" t="s">
        <v>90</v>
      </c>
      <c r="D224" s="765">
        <v>873.45</v>
      </c>
      <c r="E224" s="772" t="s">
        <v>710</v>
      </c>
      <c r="F224" s="774"/>
      <c r="G224" s="788"/>
      <c r="H224" s="770"/>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7"/>
      <c r="AJ224" s="757"/>
      <c r="AK224" s="757"/>
      <c r="AL224" s="757"/>
      <c r="AM224" s="757"/>
      <c r="AN224" s="757"/>
      <c r="AO224" s="757"/>
      <c r="AP224" s="757"/>
      <c r="AQ224" s="757"/>
      <c r="AR224" s="757"/>
      <c r="AS224" s="757"/>
      <c r="AT224" s="757"/>
      <c r="AU224" s="757"/>
      <c r="AV224" s="757"/>
      <c r="AW224" s="757"/>
      <c r="AX224" s="757"/>
      <c r="AY224" s="757"/>
      <c r="AZ224" s="757"/>
      <c r="BA224" s="757"/>
      <c r="BB224" s="757"/>
    </row>
    <row r="225" spans="1:54" s="777" customFormat="1" ht="24" customHeight="1">
      <c r="A225" s="771">
        <v>7130810461</v>
      </c>
      <c r="B225" s="772" t="s">
        <v>711</v>
      </c>
      <c r="C225" s="799" t="s">
        <v>90</v>
      </c>
      <c r="D225" s="765">
        <v>1013.49</v>
      </c>
      <c r="E225" s="774" t="s">
        <v>712</v>
      </c>
      <c r="F225" s="774"/>
      <c r="G225" s="788"/>
      <c r="H225" s="770"/>
      <c r="I225" s="757"/>
      <c r="J225" s="757"/>
      <c r="K225" s="757"/>
      <c r="L225" s="757"/>
      <c r="M225" s="757"/>
      <c r="N225" s="757"/>
      <c r="O225" s="757"/>
      <c r="P225" s="757"/>
      <c r="Q225" s="757"/>
      <c r="R225" s="757"/>
      <c r="S225" s="757"/>
      <c r="T225" s="757"/>
      <c r="U225" s="757"/>
      <c r="V225" s="757"/>
      <c r="W225" s="757"/>
      <c r="X225" s="757"/>
      <c r="Y225" s="757"/>
      <c r="Z225" s="757"/>
      <c r="AA225" s="757"/>
      <c r="AB225" s="757"/>
      <c r="AC225" s="757"/>
      <c r="AD225" s="757"/>
      <c r="AE225" s="757"/>
      <c r="AF225" s="757"/>
      <c r="AG225" s="757"/>
      <c r="AH225" s="757"/>
      <c r="AI225" s="757"/>
      <c r="AJ225" s="757"/>
      <c r="AK225" s="757"/>
      <c r="AL225" s="757"/>
      <c r="AM225" s="757"/>
      <c r="AN225" s="757"/>
      <c r="AO225" s="757"/>
      <c r="AP225" s="757"/>
      <c r="AQ225" s="757"/>
      <c r="AR225" s="757"/>
      <c r="AS225" s="757"/>
      <c r="AT225" s="757"/>
      <c r="AU225" s="757"/>
      <c r="AV225" s="757"/>
      <c r="AW225" s="757"/>
      <c r="AX225" s="757"/>
      <c r="AY225" s="757"/>
      <c r="AZ225" s="757"/>
      <c r="BA225" s="757"/>
      <c r="BB225" s="757"/>
    </row>
    <row r="226" spans="1:54" s="777" customFormat="1" ht="24" customHeight="1">
      <c r="A226" s="771">
        <v>7130810196</v>
      </c>
      <c r="B226" s="772" t="s">
        <v>713</v>
      </c>
      <c r="C226" s="799" t="s">
        <v>90</v>
      </c>
      <c r="D226" s="765">
        <v>503.18</v>
      </c>
      <c r="E226" s="774"/>
      <c r="F226" s="774"/>
      <c r="G226" s="774"/>
      <c r="H226" s="770"/>
      <c r="I226" s="757"/>
      <c r="J226" s="757"/>
      <c r="K226" s="757"/>
      <c r="L226" s="757"/>
      <c r="M226" s="757"/>
      <c r="N226" s="757"/>
      <c r="O226" s="757"/>
      <c r="P226" s="757"/>
      <c r="Q226" s="757"/>
      <c r="R226" s="757"/>
      <c r="S226" s="757"/>
      <c r="T226" s="757"/>
      <c r="U226" s="757"/>
      <c r="V226" s="757"/>
      <c r="W226" s="757"/>
      <c r="X226" s="757"/>
      <c r="Y226" s="757"/>
      <c r="Z226" s="757"/>
      <c r="AA226" s="757"/>
      <c r="AB226" s="757"/>
      <c r="AC226" s="757"/>
      <c r="AD226" s="757"/>
      <c r="AE226" s="757"/>
      <c r="AF226" s="757"/>
      <c r="AG226" s="757"/>
      <c r="AH226" s="757"/>
      <c r="AI226" s="757"/>
      <c r="AJ226" s="757"/>
      <c r="AK226" s="757"/>
      <c r="AL226" s="757"/>
      <c r="AM226" s="757"/>
      <c r="AN226" s="757"/>
      <c r="AO226" s="757"/>
      <c r="AP226" s="757"/>
      <c r="AQ226" s="757"/>
      <c r="AR226" s="757"/>
      <c r="AS226" s="757"/>
      <c r="AT226" s="757"/>
      <c r="AU226" s="757"/>
      <c r="AV226" s="757"/>
      <c r="AW226" s="757"/>
      <c r="AX226" s="757"/>
      <c r="AY226" s="757"/>
      <c r="AZ226" s="757"/>
      <c r="BA226" s="757"/>
      <c r="BB226" s="757"/>
    </row>
    <row r="227" spans="1:54" s="777" customFormat="1" ht="24" customHeight="1">
      <c r="A227" s="771">
        <v>7130810197</v>
      </c>
      <c r="B227" s="772" t="s">
        <v>714</v>
      </c>
      <c r="C227" s="799" t="s">
        <v>90</v>
      </c>
      <c r="D227" s="765">
        <v>614.74</v>
      </c>
      <c r="E227" s="774"/>
      <c r="F227" s="774"/>
      <c r="G227" s="774"/>
      <c r="H227" s="770"/>
      <c r="I227" s="757"/>
      <c r="J227" s="757"/>
      <c r="K227" s="757"/>
      <c r="L227" s="757"/>
      <c r="M227" s="757"/>
      <c r="N227" s="757"/>
      <c r="O227" s="757"/>
      <c r="P227" s="757"/>
      <c r="Q227" s="757"/>
      <c r="R227" s="757"/>
      <c r="S227" s="757"/>
      <c r="T227" s="757"/>
      <c r="U227" s="757"/>
      <c r="V227" s="757"/>
      <c r="W227" s="757"/>
      <c r="X227" s="757"/>
      <c r="Y227" s="757"/>
      <c r="Z227" s="757"/>
      <c r="AA227" s="757"/>
      <c r="AB227" s="757"/>
      <c r="AC227" s="757"/>
      <c r="AD227" s="757"/>
      <c r="AE227" s="757"/>
      <c r="AF227" s="757"/>
      <c r="AG227" s="757"/>
      <c r="AH227" s="757"/>
      <c r="AI227" s="757"/>
      <c r="AJ227" s="757"/>
      <c r="AK227" s="757"/>
      <c r="AL227" s="757"/>
      <c r="AM227" s="757"/>
      <c r="AN227" s="757"/>
      <c r="AO227" s="757"/>
      <c r="AP227" s="757"/>
      <c r="AQ227" s="757"/>
      <c r="AR227" s="757"/>
      <c r="AS227" s="757"/>
      <c r="AT227" s="757"/>
      <c r="AU227" s="757"/>
      <c r="AV227" s="757"/>
      <c r="AW227" s="757"/>
      <c r="AX227" s="757"/>
      <c r="AY227" s="757"/>
      <c r="AZ227" s="757"/>
      <c r="BA227" s="757"/>
      <c r="BB227" s="757"/>
    </row>
    <row r="228" spans="1:54" s="777" customFormat="1" ht="24" customHeight="1">
      <c r="A228" s="771">
        <v>7130810198</v>
      </c>
      <c r="B228" s="772" t="s">
        <v>715</v>
      </c>
      <c r="C228" s="799" t="s">
        <v>90</v>
      </c>
      <c r="D228" s="765">
        <v>727.48</v>
      </c>
      <c r="E228" s="774"/>
      <c r="F228" s="774"/>
      <c r="G228" s="774"/>
      <c r="H228" s="770"/>
      <c r="I228" s="757"/>
      <c r="J228" s="757"/>
      <c r="K228" s="757"/>
      <c r="L228" s="757"/>
      <c r="M228" s="757"/>
      <c r="N228" s="757"/>
      <c r="O228" s="757"/>
      <c r="P228" s="757"/>
      <c r="Q228" s="757"/>
      <c r="R228" s="757"/>
      <c r="S228" s="757"/>
      <c r="T228" s="757"/>
      <c r="U228" s="757"/>
      <c r="V228" s="757"/>
      <c r="W228" s="757"/>
      <c r="X228" s="757"/>
      <c r="Y228" s="757"/>
      <c r="Z228" s="757"/>
      <c r="AA228" s="757"/>
      <c r="AB228" s="757"/>
      <c r="AC228" s="757"/>
      <c r="AD228" s="757"/>
      <c r="AE228" s="757"/>
      <c r="AF228" s="757"/>
      <c r="AG228" s="757"/>
      <c r="AH228" s="757"/>
      <c r="AI228" s="757"/>
      <c r="AJ228" s="757"/>
      <c r="AK228" s="757"/>
      <c r="AL228" s="757"/>
      <c r="AM228" s="757"/>
      <c r="AN228" s="757"/>
      <c r="AO228" s="757"/>
      <c r="AP228" s="757"/>
      <c r="AQ228" s="757"/>
      <c r="AR228" s="757"/>
      <c r="AS228" s="757"/>
      <c r="AT228" s="757"/>
      <c r="AU228" s="757"/>
      <c r="AV228" s="757"/>
      <c r="AW228" s="757"/>
      <c r="AX228" s="757"/>
      <c r="AY228" s="757"/>
      <c r="AZ228" s="757"/>
      <c r="BA228" s="757"/>
      <c r="BB228" s="757"/>
    </row>
    <row r="229" spans="1:54" s="777" customFormat="1" ht="24" customHeight="1">
      <c r="A229" s="771">
        <v>7130810199</v>
      </c>
      <c r="B229" s="772" t="s">
        <v>716</v>
      </c>
      <c r="C229" s="799" t="s">
        <v>90</v>
      </c>
      <c r="D229" s="765">
        <v>839.03</v>
      </c>
      <c r="E229" s="774"/>
      <c r="F229" s="774"/>
      <c r="G229" s="774"/>
      <c r="H229" s="770"/>
      <c r="I229" s="757"/>
      <c r="J229" s="757"/>
      <c r="K229" s="757"/>
      <c r="L229" s="757"/>
      <c r="M229" s="757"/>
      <c r="N229" s="757"/>
      <c r="O229" s="757"/>
      <c r="P229" s="757"/>
      <c r="Q229" s="757"/>
      <c r="R229" s="757"/>
      <c r="S229" s="757"/>
      <c r="T229" s="757"/>
      <c r="U229" s="757"/>
      <c r="V229" s="757"/>
      <c r="W229" s="757"/>
      <c r="X229" s="757"/>
      <c r="Y229" s="757"/>
      <c r="Z229" s="757"/>
      <c r="AA229" s="757"/>
      <c r="AB229" s="757"/>
      <c r="AC229" s="757"/>
      <c r="AD229" s="757"/>
      <c r="AE229" s="757"/>
      <c r="AF229" s="757"/>
      <c r="AG229" s="757"/>
      <c r="AH229" s="757"/>
      <c r="AI229" s="757"/>
      <c r="AJ229" s="757"/>
      <c r="AK229" s="757"/>
      <c r="AL229" s="757"/>
      <c r="AM229" s="757"/>
      <c r="AN229" s="757"/>
      <c r="AO229" s="757"/>
      <c r="AP229" s="757"/>
      <c r="AQ229" s="757"/>
      <c r="AR229" s="757"/>
      <c r="AS229" s="757"/>
      <c r="AT229" s="757"/>
      <c r="AU229" s="757"/>
      <c r="AV229" s="757"/>
      <c r="AW229" s="757"/>
      <c r="AX229" s="757"/>
      <c r="AY229" s="757"/>
      <c r="AZ229" s="757"/>
      <c r="BA229" s="757"/>
      <c r="BB229" s="757"/>
    </row>
    <row r="230" spans="1:54" s="777" customFormat="1" ht="24" customHeight="1">
      <c r="A230" s="771">
        <v>7130810200</v>
      </c>
      <c r="B230" s="772" t="s">
        <v>717</v>
      </c>
      <c r="C230" s="799" t="s">
        <v>90</v>
      </c>
      <c r="D230" s="765">
        <v>769.01</v>
      </c>
      <c r="E230" s="774"/>
      <c r="F230" s="774"/>
      <c r="G230" s="774"/>
      <c r="H230" s="770"/>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7"/>
      <c r="AJ230" s="757"/>
      <c r="AK230" s="757"/>
      <c r="AL230" s="757"/>
      <c r="AM230" s="757"/>
      <c r="AN230" s="757"/>
      <c r="AO230" s="757"/>
      <c r="AP230" s="757"/>
      <c r="AQ230" s="757"/>
      <c r="AR230" s="757"/>
      <c r="AS230" s="757"/>
      <c r="AT230" s="757"/>
      <c r="AU230" s="757"/>
      <c r="AV230" s="757"/>
      <c r="AW230" s="757"/>
      <c r="AX230" s="757"/>
      <c r="AY230" s="757"/>
      <c r="AZ230" s="757"/>
      <c r="BA230" s="757"/>
      <c r="BB230" s="757"/>
    </row>
    <row r="231" spans="1:54" s="777" customFormat="1" ht="24" customHeight="1">
      <c r="A231" s="771">
        <v>7130810202</v>
      </c>
      <c r="B231" s="772" t="s">
        <v>718</v>
      </c>
      <c r="C231" s="799" t="s">
        <v>90</v>
      </c>
      <c r="D231" s="765">
        <v>1076.3800000000001</v>
      </c>
      <c r="E231" s="774"/>
      <c r="F231" s="774"/>
      <c r="G231" s="774"/>
      <c r="H231" s="770"/>
      <c r="I231" s="757"/>
      <c r="J231" s="757"/>
      <c r="K231" s="757"/>
      <c r="L231" s="757"/>
      <c r="M231" s="757"/>
      <c r="N231" s="757"/>
      <c r="O231" s="757"/>
      <c r="P231" s="757"/>
      <c r="Q231" s="757"/>
      <c r="R231" s="757"/>
      <c r="S231" s="757"/>
      <c r="T231" s="757"/>
      <c r="U231" s="757"/>
      <c r="V231" s="757"/>
      <c r="W231" s="757"/>
      <c r="X231" s="757"/>
      <c r="Y231" s="757"/>
      <c r="Z231" s="757"/>
      <c r="AA231" s="757"/>
      <c r="AB231" s="757"/>
      <c r="AC231" s="757"/>
      <c r="AD231" s="757"/>
      <c r="AE231" s="757"/>
      <c r="AF231" s="757"/>
      <c r="AG231" s="757"/>
      <c r="AH231" s="757"/>
      <c r="AI231" s="757"/>
      <c r="AJ231" s="757"/>
      <c r="AK231" s="757"/>
      <c r="AL231" s="757"/>
      <c r="AM231" s="757"/>
      <c r="AN231" s="757"/>
      <c r="AO231" s="757"/>
      <c r="AP231" s="757"/>
      <c r="AQ231" s="757"/>
      <c r="AR231" s="757"/>
      <c r="AS231" s="757"/>
      <c r="AT231" s="757"/>
      <c r="AU231" s="757"/>
      <c r="AV231" s="757"/>
      <c r="AW231" s="757"/>
      <c r="AX231" s="757"/>
      <c r="AY231" s="757"/>
      <c r="AZ231" s="757"/>
      <c r="BA231" s="757"/>
      <c r="BB231" s="757"/>
    </row>
    <row r="232" spans="1:54" s="777" customFormat="1" ht="24" customHeight="1">
      <c r="A232" s="771">
        <v>7130810203</v>
      </c>
      <c r="B232" s="772" t="s">
        <v>719</v>
      </c>
      <c r="C232" s="799" t="s">
        <v>90</v>
      </c>
      <c r="D232" s="765">
        <v>1209.3</v>
      </c>
      <c r="E232" s="774"/>
      <c r="F232" s="774"/>
      <c r="G232" s="774"/>
      <c r="H232" s="770"/>
      <c r="I232" s="757"/>
      <c r="J232" s="757"/>
      <c r="K232" s="757"/>
      <c r="L232" s="757"/>
      <c r="M232" s="757"/>
      <c r="N232" s="757"/>
      <c r="O232" s="757"/>
      <c r="P232" s="757"/>
      <c r="Q232" s="757"/>
      <c r="R232" s="757"/>
      <c r="S232" s="757"/>
      <c r="T232" s="757"/>
      <c r="U232" s="757"/>
      <c r="V232" s="757"/>
      <c r="W232" s="757"/>
      <c r="X232" s="757"/>
      <c r="Y232" s="757"/>
      <c r="Z232" s="757"/>
      <c r="AA232" s="757"/>
      <c r="AB232" s="757"/>
      <c r="AC232" s="757"/>
      <c r="AD232" s="757"/>
      <c r="AE232" s="757"/>
      <c r="AF232" s="757"/>
      <c r="AG232" s="757"/>
      <c r="AH232" s="757"/>
      <c r="AI232" s="757"/>
      <c r="AJ232" s="757"/>
      <c r="AK232" s="757"/>
      <c r="AL232" s="757"/>
      <c r="AM232" s="757"/>
      <c r="AN232" s="757"/>
      <c r="AO232" s="757"/>
      <c r="AP232" s="757"/>
      <c r="AQ232" s="757"/>
      <c r="AR232" s="757"/>
      <c r="AS232" s="757"/>
      <c r="AT232" s="757"/>
      <c r="AU232" s="757"/>
      <c r="AV232" s="757"/>
      <c r="AW232" s="757"/>
      <c r="AX232" s="757"/>
      <c r="AY232" s="757"/>
      <c r="AZ232" s="757"/>
      <c r="BA232" s="757"/>
      <c r="BB232" s="757"/>
    </row>
    <row r="233" spans="1:54" s="777" customFormat="1" ht="24" customHeight="1">
      <c r="A233" s="771">
        <v>7130810239</v>
      </c>
      <c r="B233" s="388" t="s">
        <v>720</v>
      </c>
      <c r="C233" s="799" t="s">
        <v>90</v>
      </c>
      <c r="D233" s="765">
        <v>867.51</v>
      </c>
      <c r="E233" s="774"/>
      <c r="F233" s="774"/>
      <c r="G233" s="774"/>
      <c r="H233" s="770"/>
      <c r="I233" s="757"/>
      <c r="J233" s="757"/>
      <c r="K233" s="757"/>
      <c r="L233" s="757"/>
      <c r="M233" s="757"/>
      <c r="N233" s="757"/>
      <c r="O233" s="757"/>
      <c r="P233" s="757"/>
      <c r="Q233" s="757"/>
      <c r="R233" s="757"/>
      <c r="S233" s="757"/>
      <c r="T233" s="757"/>
      <c r="U233" s="757"/>
      <c r="V233" s="757"/>
      <c r="W233" s="757"/>
      <c r="X233" s="757"/>
      <c r="Y233" s="757"/>
      <c r="Z233" s="757"/>
      <c r="AA233" s="757"/>
      <c r="AB233" s="757"/>
      <c r="AC233" s="757"/>
      <c r="AD233" s="757"/>
      <c r="AE233" s="757"/>
      <c r="AF233" s="757"/>
      <c r="AG233" s="757"/>
      <c r="AH233" s="757"/>
      <c r="AI233" s="757"/>
      <c r="AJ233" s="757"/>
      <c r="AK233" s="757"/>
      <c r="AL233" s="757"/>
      <c r="AM233" s="757"/>
      <c r="AN233" s="757"/>
      <c r="AO233" s="757"/>
      <c r="AP233" s="757"/>
      <c r="AQ233" s="757"/>
      <c r="AR233" s="757"/>
      <c r="AS233" s="757"/>
      <c r="AT233" s="757"/>
      <c r="AU233" s="757"/>
      <c r="AV233" s="757"/>
      <c r="AW233" s="757"/>
      <c r="AX233" s="757"/>
      <c r="AY233" s="757"/>
      <c r="AZ233" s="757"/>
      <c r="BA233" s="757"/>
      <c r="BB233" s="757"/>
    </row>
    <row r="234" spans="1:54" s="777" customFormat="1" ht="24" customHeight="1">
      <c r="A234" s="771">
        <v>7130810240</v>
      </c>
      <c r="B234" s="388" t="s">
        <v>721</v>
      </c>
      <c r="C234" s="799" t="s">
        <v>90</v>
      </c>
      <c r="D234" s="765">
        <v>3633.83</v>
      </c>
      <c r="E234" s="774"/>
      <c r="F234" s="774"/>
      <c r="G234" s="774"/>
      <c r="H234" s="770"/>
      <c r="I234" s="757"/>
      <c r="J234" s="757"/>
      <c r="K234" s="757"/>
      <c r="L234" s="757"/>
      <c r="M234" s="757"/>
      <c r="N234" s="757"/>
      <c r="O234" s="757"/>
      <c r="P234" s="757"/>
      <c r="Q234" s="757"/>
      <c r="R234" s="757"/>
      <c r="S234" s="757"/>
      <c r="T234" s="757"/>
      <c r="U234" s="757"/>
      <c r="V234" s="757"/>
      <c r="W234" s="757"/>
      <c r="X234" s="757"/>
      <c r="Y234" s="757"/>
      <c r="Z234" s="757"/>
      <c r="AA234" s="757"/>
      <c r="AB234" s="757"/>
      <c r="AC234" s="757"/>
      <c r="AD234" s="757"/>
      <c r="AE234" s="757"/>
      <c r="AF234" s="757"/>
      <c r="AG234" s="757"/>
      <c r="AH234" s="757"/>
      <c r="AI234" s="757"/>
      <c r="AJ234" s="757"/>
      <c r="AK234" s="757"/>
      <c r="AL234" s="757"/>
      <c r="AM234" s="757"/>
      <c r="AN234" s="757"/>
      <c r="AO234" s="757"/>
      <c r="AP234" s="757"/>
      <c r="AQ234" s="757"/>
      <c r="AR234" s="757"/>
      <c r="AS234" s="757"/>
      <c r="AT234" s="757"/>
      <c r="AU234" s="757"/>
      <c r="AV234" s="757"/>
      <c r="AW234" s="757"/>
      <c r="AX234" s="757"/>
      <c r="AY234" s="757"/>
      <c r="AZ234" s="757"/>
      <c r="BA234" s="757"/>
      <c r="BB234" s="757"/>
    </row>
    <row r="235" spans="1:54" s="777" customFormat="1" ht="24" customHeight="1">
      <c r="A235" s="771">
        <v>7130810495</v>
      </c>
      <c r="B235" s="772" t="s">
        <v>722</v>
      </c>
      <c r="C235" s="799" t="s">
        <v>90</v>
      </c>
      <c r="D235" s="765">
        <v>1243.71</v>
      </c>
      <c r="E235" s="774" t="s">
        <v>723</v>
      </c>
      <c r="F235" s="774"/>
      <c r="G235" s="788"/>
      <c r="H235" s="770"/>
      <c r="I235" s="757"/>
      <c r="J235" s="757"/>
      <c r="K235" s="757"/>
      <c r="L235" s="757"/>
      <c r="M235" s="757"/>
      <c r="N235" s="757"/>
      <c r="O235" s="757"/>
      <c r="P235" s="757"/>
      <c r="Q235" s="757"/>
      <c r="R235" s="757"/>
      <c r="S235" s="757"/>
      <c r="T235" s="757"/>
      <c r="U235" s="757"/>
      <c r="V235" s="757"/>
      <c r="W235" s="757"/>
      <c r="X235" s="757"/>
      <c r="Y235" s="757"/>
      <c r="Z235" s="757"/>
      <c r="AA235" s="757"/>
      <c r="AB235" s="757"/>
      <c r="AC235" s="757"/>
      <c r="AD235" s="757"/>
      <c r="AE235" s="757"/>
      <c r="AF235" s="757"/>
      <c r="AG235" s="757"/>
      <c r="AH235" s="757"/>
      <c r="AI235" s="757"/>
      <c r="AJ235" s="757"/>
      <c r="AK235" s="757"/>
      <c r="AL235" s="757"/>
      <c r="AM235" s="757"/>
      <c r="AN235" s="757"/>
      <c r="AO235" s="757"/>
      <c r="AP235" s="757"/>
      <c r="AQ235" s="757"/>
      <c r="AR235" s="757"/>
      <c r="AS235" s="757"/>
      <c r="AT235" s="757"/>
      <c r="AU235" s="757"/>
      <c r="AV235" s="757"/>
      <c r="AW235" s="757"/>
      <c r="AX235" s="757"/>
      <c r="AY235" s="757"/>
      <c r="AZ235" s="757"/>
      <c r="BA235" s="757"/>
      <c r="BB235" s="757"/>
    </row>
    <row r="236" spans="1:54" s="777" customFormat="1" ht="24" customHeight="1">
      <c r="A236" s="771">
        <v>7130810209</v>
      </c>
      <c r="B236" s="388" t="s">
        <v>724</v>
      </c>
      <c r="C236" s="799" t="s">
        <v>90</v>
      </c>
      <c r="D236" s="765">
        <v>1845.4</v>
      </c>
      <c r="E236" s="774"/>
      <c r="F236" s="774"/>
      <c r="G236" s="788"/>
      <c r="H236" s="770"/>
      <c r="I236" s="757"/>
      <c r="J236" s="757"/>
      <c r="K236" s="757"/>
      <c r="L236" s="757"/>
      <c r="M236" s="757"/>
      <c r="N236" s="757"/>
      <c r="O236" s="757"/>
      <c r="P236" s="757"/>
      <c r="Q236" s="757"/>
      <c r="R236" s="757"/>
      <c r="S236" s="757"/>
      <c r="T236" s="757"/>
      <c r="U236" s="757"/>
      <c r="V236" s="757"/>
      <c r="W236" s="757"/>
      <c r="X236" s="757"/>
      <c r="Y236" s="757"/>
      <c r="Z236" s="757"/>
      <c r="AA236" s="757"/>
      <c r="AB236" s="757"/>
      <c r="AC236" s="757"/>
      <c r="AD236" s="757"/>
      <c r="AE236" s="757"/>
      <c r="AF236" s="757"/>
      <c r="AG236" s="757"/>
      <c r="AH236" s="757"/>
      <c r="AI236" s="757"/>
      <c r="AJ236" s="757"/>
      <c r="AK236" s="757"/>
      <c r="AL236" s="757"/>
      <c r="AM236" s="757"/>
      <c r="AN236" s="757"/>
      <c r="AO236" s="757"/>
      <c r="AP236" s="757"/>
      <c r="AQ236" s="757"/>
      <c r="AR236" s="757"/>
      <c r="AS236" s="757"/>
      <c r="AT236" s="757"/>
      <c r="AU236" s="757"/>
      <c r="AV236" s="757"/>
      <c r="AW236" s="757"/>
      <c r="AX236" s="757"/>
      <c r="AY236" s="757"/>
      <c r="AZ236" s="757"/>
      <c r="BA236" s="757"/>
      <c r="BB236" s="757"/>
    </row>
    <row r="237" spans="1:54" s="777" customFormat="1" ht="24" customHeight="1">
      <c r="A237" s="771">
        <v>7130810509</v>
      </c>
      <c r="B237" s="772" t="s">
        <v>725</v>
      </c>
      <c r="C237" s="799" t="s">
        <v>90</v>
      </c>
      <c r="D237" s="765">
        <v>1971.19</v>
      </c>
      <c r="E237" s="772" t="s">
        <v>726</v>
      </c>
      <c r="F237" s="774"/>
      <c r="G237" s="788"/>
      <c r="H237" s="770"/>
      <c r="I237" s="757"/>
      <c r="J237" s="757"/>
      <c r="K237" s="757"/>
      <c r="L237" s="757"/>
      <c r="M237" s="757"/>
      <c r="N237" s="757"/>
      <c r="O237" s="757"/>
      <c r="P237" s="757"/>
      <c r="Q237" s="757"/>
      <c r="R237" s="757"/>
      <c r="S237" s="757"/>
      <c r="T237" s="757"/>
      <c r="U237" s="757"/>
      <c r="V237" s="757"/>
      <c r="W237" s="757"/>
      <c r="X237" s="757"/>
      <c r="Y237" s="757"/>
      <c r="Z237" s="757"/>
      <c r="AA237" s="757"/>
      <c r="AB237" s="757"/>
      <c r="AC237" s="757"/>
      <c r="AD237" s="757"/>
      <c r="AE237" s="757"/>
      <c r="AF237" s="757"/>
      <c r="AG237" s="757"/>
      <c r="AH237" s="757"/>
      <c r="AI237" s="757"/>
      <c r="AJ237" s="757"/>
      <c r="AK237" s="757"/>
      <c r="AL237" s="757"/>
      <c r="AM237" s="757"/>
      <c r="AN237" s="757"/>
      <c r="AO237" s="757"/>
      <c r="AP237" s="757"/>
      <c r="AQ237" s="757"/>
      <c r="AR237" s="757"/>
      <c r="AS237" s="757"/>
      <c r="AT237" s="757"/>
      <c r="AU237" s="757"/>
      <c r="AV237" s="757"/>
      <c r="AW237" s="757"/>
      <c r="AX237" s="757"/>
      <c r="AY237" s="757"/>
      <c r="AZ237" s="757"/>
      <c r="BA237" s="757"/>
      <c r="BB237" s="757"/>
    </row>
    <row r="238" spans="1:54" s="777" customFormat="1" ht="24" customHeight="1">
      <c r="A238" s="771">
        <v>7130810218</v>
      </c>
      <c r="B238" s="772" t="s">
        <v>727</v>
      </c>
      <c r="C238" s="799" t="s">
        <v>90</v>
      </c>
      <c r="D238" s="765">
        <v>1876.84</v>
      </c>
      <c r="E238" s="772"/>
      <c r="F238" s="774"/>
      <c r="G238" s="788"/>
      <c r="H238" s="770"/>
      <c r="I238" s="757"/>
      <c r="J238" s="757"/>
      <c r="K238" s="757"/>
      <c r="L238" s="757"/>
      <c r="M238" s="757"/>
      <c r="N238" s="757"/>
      <c r="O238" s="757"/>
      <c r="P238" s="757"/>
      <c r="Q238" s="757"/>
      <c r="R238" s="757"/>
      <c r="S238" s="757"/>
      <c r="T238" s="757"/>
      <c r="U238" s="757"/>
      <c r="V238" s="757"/>
      <c r="W238" s="757"/>
      <c r="X238" s="757"/>
      <c r="Y238" s="757"/>
      <c r="Z238" s="757"/>
      <c r="AA238" s="757"/>
      <c r="AB238" s="757"/>
      <c r="AC238" s="757"/>
      <c r="AD238" s="757"/>
      <c r="AE238" s="757"/>
      <c r="AF238" s="757"/>
      <c r="AG238" s="757"/>
      <c r="AH238" s="757"/>
      <c r="AI238" s="757"/>
      <c r="AJ238" s="757"/>
      <c r="AK238" s="757"/>
      <c r="AL238" s="757"/>
      <c r="AM238" s="757"/>
      <c r="AN238" s="757"/>
      <c r="AO238" s="757"/>
      <c r="AP238" s="757"/>
      <c r="AQ238" s="757"/>
      <c r="AR238" s="757"/>
      <c r="AS238" s="757"/>
      <c r="AT238" s="757"/>
      <c r="AU238" s="757"/>
      <c r="AV238" s="757"/>
      <c r="AW238" s="757"/>
      <c r="AX238" s="757"/>
      <c r="AY238" s="757"/>
      <c r="AZ238" s="757"/>
      <c r="BA238" s="757"/>
      <c r="BB238" s="757"/>
    </row>
    <row r="239" spans="1:54" s="777" customFormat="1" ht="24" customHeight="1">
      <c r="A239" s="771">
        <v>7130810511</v>
      </c>
      <c r="B239" s="772" t="s">
        <v>728</v>
      </c>
      <c r="C239" s="799" t="s">
        <v>53</v>
      </c>
      <c r="D239" s="765">
        <v>2949.07</v>
      </c>
      <c r="E239" s="774" t="s">
        <v>729</v>
      </c>
      <c r="F239" s="774"/>
      <c r="G239" s="788"/>
      <c r="H239" s="770"/>
      <c r="I239" s="757"/>
      <c r="J239" s="757"/>
      <c r="K239" s="757"/>
      <c r="L239" s="757"/>
      <c r="M239" s="757"/>
      <c r="N239" s="757"/>
      <c r="O239" s="757"/>
      <c r="P239" s="757"/>
      <c r="Q239" s="757"/>
      <c r="R239" s="757"/>
      <c r="S239" s="757"/>
      <c r="T239" s="757"/>
      <c r="U239" s="757"/>
      <c r="V239" s="757"/>
      <c r="W239" s="757"/>
      <c r="X239" s="757"/>
      <c r="Y239" s="757"/>
      <c r="Z239" s="757"/>
      <c r="AA239" s="757"/>
      <c r="AB239" s="757"/>
      <c r="AC239" s="757"/>
      <c r="AD239" s="757"/>
      <c r="AE239" s="757"/>
      <c r="AF239" s="757"/>
      <c r="AG239" s="757"/>
      <c r="AH239" s="757"/>
      <c r="AI239" s="757"/>
      <c r="AJ239" s="757"/>
      <c r="AK239" s="757"/>
      <c r="AL239" s="757"/>
      <c r="AM239" s="757"/>
      <c r="AN239" s="757"/>
      <c r="AO239" s="757"/>
      <c r="AP239" s="757"/>
      <c r="AQ239" s="757"/>
      <c r="AR239" s="757"/>
      <c r="AS239" s="757"/>
      <c r="AT239" s="757"/>
      <c r="AU239" s="757"/>
      <c r="AV239" s="757"/>
      <c r="AW239" s="757"/>
      <c r="AX239" s="757"/>
      <c r="AY239" s="757"/>
      <c r="AZ239" s="757"/>
      <c r="BA239" s="757"/>
      <c r="BB239" s="757"/>
    </row>
    <row r="240" spans="1:54" s="777" customFormat="1" ht="24" customHeight="1">
      <c r="A240" s="771">
        <v>7130810231</v>
      </c>
      <c r="B240" s="772" t="s">
        <v>730</v>
      </c>
      <c r="C240" s="799" t="s">
        <v>53</v>
      </c>
      <c r="D240" s="765">
        <v>2774.61</v>
      </c>
      <c r="E240" s="774"/>
      <c r="F240" s="774"/>
      <c r="G240" s="788"/>
      <c r="H240" s="770"/>
      <c r="I240" s="757"/>
      <c r="J240" s="757"/>
      <c r="K240" s="757"/>
      <c r="L240" s="757"/>
      <c r="M240" s="757"/>
      <c r="N240" s="757"/>
      <c r="O240" s="757"/>
      <c r="P240" s="757"/>
      <c r="Q240" s="757"/>
      <c r="R240" s="757"/>
      <c r="S240" s="757"/>
      <c r="T240" s="757"/>
      <c r="U240" s="757"/>
      <c r="V240" s="757"/>
      <c r="W240" s="757"/>
      <c r="X240" s="757"/>
      <c r="Y240" s="757"/>
      <c r="Z240" s="757"/>
      <c r="AA240" s="757"/>
      <c r="AB240" s="757"/>
      <c r="AC240" s="757"/>
      <c r="AD240" s="757"/>
      <c r="AE240" s="757"/>
      <c r="AF240" s="757"/>
      <c r="AG240" s="757"/>
      <c r="AH240" s="757"/>
      <c r="AI240" s="757"/>
      <c r="AJ240" s="757"/>
      <c r="AK240" s="757"/>
      <c r="AL240" s="757"/>
      <c r="AM240" s="757"/>
      <c r="AN240" s="757"/>
      <c r="AO240" s="757"/>
      <c r="AP240" s="757"/>
      <c r="AQ240" s="757"/>
      <c r="AR240" s="757"/>
      <c r="AS240" s="757"/>
      <c r="AT240" s="757"/>
      <c r="AU240" s="757"/>
      <c r="AV240" s="757"/>
      <c r="AW240" s="757"/>
      <c r="AX240" s="757"/>
      <c r="AY240" s="757"/>
      <c r="AZ240" s="757"/>
      <c r="BA240" s="757"/>
      <c r="BB240" s="757"/>
    </row>
    <row r="241" spans="1:54" s="777" customFormat="1" ht="24" customHeight="1">
      <c r="A241" s="771">
        <v>7130810232</v>
      </c>
      <c r="B241" s="772" t="s">
        <v>731</v>
      </c>
      <c r="C241" s="799" t="s">
        <v>53</v>
      </c>
      <c r="D241" s="765">
        <v>12600.91</v>
      </c>
      <c r="E241" s="774"/>
      <c r="F241" s="774"/>
      <c r="G241" s="788"/>
      <c r="H241" s="770"/>
      <c r="I241" s="757"/>
      <c r="J241" s="757"/>
      <c r="K241" s="757"/>
      <c r="L241" s="757"/>
      <c r="M241" s="757"/>
      <c r="N241" s="757"/>
      <c r="O241" s="757"/>
      <c r="P241" s="757"/>
      <c r="Q241" s="757"/>
      <c r="R241" s="757"/>
      <c r="S241" s="757"/>
      <c r="T241" s="757"/>
      <c r="U241" s="757"/>
      <c r="V241" s="757"/>
      <c r="W241" s="757"/>
      <c r="X241" s="757"/>
      <c r="Y241" s="757"/>
      <c r="Z241" s="757"/>
      <c r="AA241" s="757"/>
      <c r="AB241" s="757"/>
      <c r="AC241" s="757"/>
      <c r="AD241" s="757"/>
      <c r="AE241" s="757"/>
      <c r="AF241" s="757"/>
      <c r="AG241" s="757"/>
      <c r="AH241" s="757"/>
      <c r="AI241" s="757"/>
      <c r="AJ241" s="757"/>
      <c r="AK241" s="757"/>
      <c r="AL241" s="757"/>
      <c r="AM241" s="757"/>
      <c r="AN241" s="757"/>
      <c r="AO241" s="757"/>
      <c r="AP241" s="757"/>
      <c r="AQ241" s="757"/>
      <c r="AR241" s="757"/>
      <c r="AS241" s="757"/>
      <c r="AT241" s="757"/>
      <c r="AU241" s="757"/>
      <c r="AV241" s="757"/>
      <c r="AW241" s="757"/>
      <c r="AX241" s="757"/>
      <c r="AY241" s="757"/>
      <c r="AZ241" s="757"/>
      <c r="BA241" s="757"/>
      <c r="BB241" s="757"/>
    </row>
    <row r="242" spans="1:54" s="777" customFormat="1" ht="24" customHeight="1">
      <c r="A242" s="771">
        <v>7130810512</v>
      </c>
      <c r="B242" s="772" t="s">
        <v>732</v>
      </c>
      <c r="C242" s="799" t="s">
        <v>53</v>
      </c>
      <c r="D242" s="765">
        <v>4675.79</v>
      </c>
      <c r="E242" s="772" t="s">
        <v>733</v>
      </c>
      <c r="F242" s="774"/>
      <c r="G242" s="788"/>
      <c r="H242" s="770"/>
      <c r="I242" s="757"/>
      <c r="J242" s="757"/>
      <c r="K242" s="757"/>
      <c r="L242" s="757"/>
      <c r="M242" s="757"/>
      <c r="N242" s="757"/>
      <c r="O242" s="757"/>
      <c r="P242" s="757"/>
      <c r="Q242" s="757"/>
      <c r="R242" s="757"/>
      <c r="S242" s="757"/>
      <c r="T242" s="757"/>
      <c r="U242" s="757"/>
      <c r="V242" s="757"/>
      <c r="W242" s="757"/>
      <c r="X242" s="757"/>
      <c r="Y242" s="757"/>
      <c r="Z242" s="757"/>
      <c r="AA242" s="757"/>
      <c r="AB242" s="757"/>
      <c r="AC242" s="757"/>
      <c r="AD242" s="757"/>
      <c r="AE242" s="757"/>
      <c r="AF242" s="757"/>
      <c r="AG242" s="757"/>
      <c r="AH242" s="757"/>
      <c r="AI242" s="757"/>
      <c r="AJ242" s="757"/>
      <c r="AK242" s="757"/>
      <c r="AL242" s="757"/>
      <c r="AM242" s="757"/>
      <c r="AN242" s="757"/>
      <c r="AO242" s="757"/>
      <c r="AP242" s="757"/>
      <c r="AQ242" s="757"/>
      <c r="AR242" s="757"/>
      <c r="AS242" s="757"/>
      <c r="AT242" s="757"/>
      <c r="AU242" s="757"/>
      <c r="AV242" s="757"/>
      <c r="AW242" s="757"/>
      <c r="AX242" s="757"/>
      <c r="AY242" s="757"/>
      <c r="AZ242" s="757"/>
      <c r="BA242" s="757"/>
      <c r="BB242" s="757"/>
    </row>
    <row r="243" spans="1:54" s="777" customFormat="1" ht="28.5" customHeight="1">
      <c r="A243" s="771">
        <v>7130810513</v>
      </c>
      <c r="B243" s="772" t="s">
        <v>734</v>
      </c>
      <c r="C243" s="799" t="s">
        <v>53</v>
      </c>
      <c r="D243" s="765">
        <v>3396.48</v>
      </c>
      <c r="E243" s="772" t="s">
        <v>733</v>
      </c>
      <c r="F243" s="774"/>
      <c r="G243" s="788"/>
      <c r="H243" s="770"/>
      <c r="I243" s="757"/>
      <c r="J243" s="757"/>
      <c r="K243" s="757"/>
      <c r="L243" s="757"/>
      <c r="M243" s="757"/>
      <c r="N243" s="757"/>
      <c r="O243" s="757"/>
      <c r="P243" s="757"/>
      <c r="Q243" s="757"/>
      <c r="R243" s="757"/>
      <c r="S243" s="757"/>
      <c r="T243" s="757"/>
      <c r="U243" s="757"/>
      <c r="V243" s="757"/>
      <c r="W243" s="757"/>
      <c r="X243" s="757"/>
      <c r="Y243" s="757"/>
      <c r="Z243" s="757"/>
      <c r="AA243" s="757"/>
      <c r="AB243" s="757"/>
      <c r="AC243" s="757"/>
      <c r="AD243" s="757"/>
      <c r="AE243" s="757"/>
      <c r="AF243" s="757"/>
      <c r="AG243" s="757"/>
      <c r="AH243" s="757"/>
      <c r="AI243" s="757"/>
      <c r="AJ243" s="757"/>
      <c r="AK243" s="757"/>
      <c r="AL243" s="757"/>
      <c r="AM243" s="757"/>
      <c r="AN243" s="757"/>
      <c r="AO243" s="757"/>
      <c r="AP243" s="757"/>
      <c r="AQ243" s="757"/>
      <c r="AR243" s="757"/>
      <c r="AS243" s="757"/>
      <c r="AT243" s="757"/>
      <c r="AU243" s="757"/>
      <c r="AV243" s="757"/>
      <c r="AW243" s="757"/>
      <c r="AX243" s="757"/>
      <c r="AY243" s="757"/>
      <c r="AZ243" s="757"/>
      <c r="BA243" s="757"/>
      <c r="BB243" s="757"/>
    </row>
    <row r="244" spans="1:54" s="777" customFormat="1" ht="24" customHeight="1">
      <c r="A244" s="771">
        <v>7130810234</v>
      </c>
      <c r="B244" s="772" t="s">
        <v>735</v>
      </c>
      <c r="C244" s="799" t="s">
        <v>53</v>
      </c>
      <c r="D244" s="765">
        <v>4738.6899999999996</v>
      </c>
      <c r="E244" s="772"/>
      <c r="F244" s="774"/>
      <c r="G244" s="774"/>
      <c r="H244" s="770"/>
      <c r="I244" s="757"/>
      <c r="J244" s="757"/>
      <c r="K244" s="757"/>
      <c r="L244" s="757"/>
      <c r="M244" s="757"/>
      <c r="N244" s="757"/>
      <c r="O244" s="757"/>
      <c r="P244" s="757"/>
      <c r="Q244" s="757"/>
      <c r="R244" s="757"/>
      <c r="S244" s="757"/>
      <c r="T244" s="757"/>
      <c r="U244" s="757"/>
      <c r="V244" s="757"/>
      <c r="W244" s="757"/>
      <c r="X244" s="757"/>
      <c r="Y244" s="757"/>
      <c r="Z244" s="757"/>
      <c r="AA244" s="757"/>
      <c r="AB244" s="757"/>
      <c r="AC244" s="757"/>
      <c r="AD244" s="757"/>
      <c r="AE244" s="757"/>
      <c r="AF244" s="757"/>
      <c r="AG244" s="757"/>
      <c r="AH244" s="757"/>
      <c r="AI244" s="757"/>
      <c r="AJ244" s="757"/>
      <c r="AK244" s="757"/>
      <c r="AL244" s="757"/>
      <c r="AM244" s="757"/>
      <c r="AN244" s="757"/>
      <c r="AO244" s="757"/>
      <c r="AP244" s="757"/>
      <c r="AQ244" s="757"/>
      <c r="AR244" s="757"/>
      <c r="AS244" s="757"/>
      <c r="AT244" s="757"/>
      <c r="AU244" s="757"/>
      <c r="AV244" s="757"/>
      <c r="AW244" s="757"/>
      <c r="AX244" s="757"/>
      <c r="AY244" s="757"/>
      <c r="AZ244" s="757"/>
      <c r="BA244" s="757"/>
      <c r="BB244" s="757"/>
    </row>
    <row r="245" spans="1:54" s="777" customFormat="1" ht="24" customHeight="1">
      <c r="A245" s="771">
        <v>7130810514</v>
      </c>
      <c r="B245" s="772" t="s">
        <v>736</v>
      </c>
      <c r="C245" s="799" t="s">
        <v>53</v>
      </c>
      <c r="D245" s="765">
        <v>4773.12</v>
      </c>
      <c r="E245" s="772" t="s">
        <v>733</v>
      </c>
      <c r="F245" s="774"/>
      <c r="G245" s="774"/>
      <c r="H245" s="770"/>
      <c r="I245" s="757"/>
      <c r="J245" s="757"/>
      <c r="K245" s="757"/>
      <c r="L245" s="757"/>
      <c r="M245" s="757"/>
      <c r="N245" s="757"/>
      <c r="O245" s="757"/>
      <c r="P245" s="757"/>
      <c r="Q245" s="757"/>
      <c r="R245" s="757"/>
      <c r="S245" s="757"/>
      <c r="T245" s="757"/>
      <c r="U245" s="757"/>
      <c r="V245" s="757"/>
      <c r="W245" s="757"/>
      <c r="X245" s="757"/>
      <c r="Y245" s="757"/>
      <c r="Z245" s="757"/>
      <c r="AA245" s="757"/>
      <c r="AB245" s="757"/>
      <c r="AC245" s="757"/>
      <c r="AD245" s="757"/>
      <c r="AE245" s="757"/>
      <c r="AF245" s="757"/>
      <c r="AG245" s="757"/>
      <c r="AH245" s="757"/>
      <c r="AI245" s="757"/>
      <c r="AJ245" s="757"/>
      <c r="AK245" s="757"/>
      <c r="AL245" s="757"/>
      <c r="AM245" s="757"/>
      <c r="AN245" s="757"/>
      <c r="AO245" s="757"/>
      <c r="AP245" s="757"/>
      <c r="AQ245" s="757"/>
      <c r="AR245" s="757"/>
      <c r="AS245" s="757"/>
      <c r="AT245" s="757"/>
      <c r="AU245" s="757"/>
      <c r="AV245" s="757"/>
      <c r="AW245" s="757"/>
      <c r="AX245" s="757"/>
      <c r="AY245" s="757"/>
      <c r="AZ245" s="757"/>
      <c r="BA245" s="757"/>
      <c r="BB245" s="757"/>
    </row>
    <row r="246" spans="1:54" s="777" customFormat="1" ht="24" customHeight="1">
      <c r="A246" s="771">
        <v>7130810517</v>
      </c>
      <c r="B246" s="772" t="s">
        <v>737</v>
      </c>
      <c r="C246" s="799" t="s">
        <v>53</v>
      </c>
      <c r="D246" s="765">
        <v>5396.16</v>
      </c>
      <c r="E246" s="772" t="s">
        <v>738</v>
      </c>
      <c r="F246" s="774"/>
      <c r="G246" s="774"/>
      <c r="H246" s="770"/>
      <c r="I246" s="757"/>
      <c r="J246" s="757"/>
      <c r="K246" s="757"/>
      <c r="L246" s="757"/>
      <c r="M246" s="757"/>
      <c r="N246" s="757"/>
      <c r="O246" s="757"/>
      <c r="P246" s="757"/>
      <c r="Q246" s="757"/>
      <c r="R246" s="757"/>
      <c r="S246" s="757"/>
      <c r="T246" s="757"/>
      <c r="U246" s="757"/>
      <c r="V246" s="757"/>
      <c r="W246" s="757"/>
      <c r="X246" s="757"/>
      <c r="Y246" s="757"/>
      <c r="Z246" s="757"/>
      <c r="AA246" s="757"/>
      <c r="AB246" s="757"/>
      <c r="AC246" s="757"/>
      <c r="AD246" s="757"/>
      <c r="AE246" s="757"/>
      <c r="AF246" s="757"/>
      <c r="AG246" s="757"/>
      <c r="AH246" s="757"/>
      <c r="AI246" s="757"/>
      <c r="AJ246" s="757"/>
      <c r="AK246" s="757"/>
      <c r="AL246" s="757"/>
      <c r="AM246" s="757"/>
      <c r="AN246" s="757"/>
      <c r="AO246" s="757"/>
      <c r="AP246" s="757"/>
      <c r="AQ246" s="757"/>
      <c r="AR246" s="757"/>
      <c r="AS246" s="757"/>
      <c r="AT246" s="757"/>
      <c r="AU246" s="757"/>
      <c r="AV246" s="757"/>
      <c r="AW246" s="757"/>
      <c r="AX246" s="757"/>
      <c r="AY246" s="757"/>
      <c r="AZ246" s="757"/>
      <c r="BA246" s="757"/>
      <c r="BB246" s="757"/>
    </row>
    <row r="247" spans="1:54" s="777" customFormat="1" ht="24" customHeight="1">
      <c r="A247" s="771">
        <v>7130810222</v>
      </c>
      <c r="B247" s="772" t="s">
        <v>739</v>
      </c>
      <c r="C247" s="799" t="s">
        <v>53</v>
      </c>
      <c r="D247" s="765">
        <v>3934.07</v>
      </c>
      <c r="E247" s="772"/>
      <c r="F247" s="774"/>
      <c r="G247" s="788"/>
      <c r="H247" s="770"/>
      <c r="I247" s="757"/>
      <c r="J247" s="757"/>
      <c r="K247" s="757"/>
      <c r="L247" s="757"/>
      <c r="M247" s="757"/>
      <c r="N247" s="757"/>
      <c r="O247" s="757"/>
      <c r="P247" s="757"/>
      <c r="Q247" s="757"/>
      <c r="R247" s="757"/>
      <c r="S247" s="757"/>
      <c r="T247" s="757"/>
      <c r="U247" s="757"/>
      <c r="V247" s="757"/>
      <c r="W247" s="757"/>
      <c r="X247" s="757"/>
      <c r="Y247" s="757"/>
      <c r="Z247" s="757"/>
      <c r="AA247" s="757"/>
      <c r="AB247" s="757"/>
      <c r="AC247" s="757"/>
      <c r="AD247" s="757"/>
      <c r="AE247" s="757"/>
      <c r="AF247" s="757"/>
      <c r="AG247" s="757"/>
      <c r="AH247" s="757"/>
      <c r="AI247" s="757"/>
      <c r="AJ247" s="757"/>
      <c r="AK247" s="757"/>
      <c r="AL247" s="757"/>
      <c r="AM247" s="757"/>
      <c r="AN247" s="757"/>
      <c r="AO247" s="757"/>
      <c r="AP247" s="757"/>
      <c r="AQ247" s="757"/>
      <c r="AR247" s="757"/>
      <c r="AS247" s="757"/>
      <c r="AT247" s="757"/>
      <c r="AU247" s="757"/>
      <c r="AV247" s="757"/>
      <c r="AW247" s="757"/>
      <c r="AX247" s="757"/>
      <c r="AY247" s="757"/>
      <c r="AZ247" s="757"/>
      <c r="BA247" s="757"/>
      <c r="BB247" s="757"/>
    </row>
    <row r="248" spans="1:54" s="777" customFormat="1" ht="24" customHeight="1">
      <c r="A248" s="771">
        <v>7130810223</v>
      </c>
      <c r="B248" s="388" t="s">
        <v>740</v>
      </c>
      <c r="C248" s="799" t="s">
        <v>53</v>
      </c>
      <c r="D248" s="765">
        <v>5466.17</v>
      </c>
      <c r="E248" s="772"/>
      <c r="F248" s="774"/>
      <c r="G248" s="788"/>
      <c r="H248" s="770"/>
      <c r="I248" s="757"/>
      <c r="J248" s="757"/>
      <c r="K248" s="757"/>
      <c r="L248" s="757"/>
      <c r="M248" s="757"/>
      <c r="N248" s="757"/>
      <c r="O248" s="757"/>
      <c r="P248" s="757"/>
      <c r="Q248" s="757"/>
      <c r="R248" s="757"/>
      <c r="S248" s="757"/>
      <c r="T248" s="757"/>
      <c r="U248" s="757"/>
      <c r="V248" s="757"/>
      <c r="W248" s="757"/>
      <c r="X248" s="757"/>
      <c r="Y248" s="757"/>
      <c r="Z248" s="757"/>
      <c r="AA248" s="757"/>
      <c r="AB248" s="757"/>
      <c r="AC248" s="757"/>
      <c r="AD248" s="757"/>
      <c r="AE248" s="757"/>
      <c r="AF248" s="757"/>
      <c r="AG248" s="757"/>
      <c r="AH248" s="757"/>
      <c r="AI248" s="757"/>
      <c r="AJ248" s="757"/>
      <c r="AK248" s="757"/>
      <c r="AL248" s="757"/>
      <c r="AM248" s="757"/>
      <c r="AN248" s="757"/>
      <c r="AO248" s="757"/>
      <c r="AP248" s="757"/>
      <c r="AQ248" s="757"/>
      <c r="AR248" s="757"/>
      <c r="AS248" s="757"/>
      <c r="AT248" s="757"/>
      <c r="AU248" s="757"/>
      <c r="AV248" s="757"/>
      <c r="AW248" s="757"/>
      <c r="AX248" s="757"/>
      <c r="AY248" s="757"/>
      <c r="AZ248" s="757"/>
      <c r="BA248" s="757"/>
      <c r="BB248" s="757"/>
    </row>
    <row r="249" spans="1:54" s="777" customFormat="1" ht="24" customHeight="1">
      <c r="A249" s="771">
        <v>7130810595</v>
      </c>
      <c r="B249" s="772" t="s">
        <v>741</v>
      </c>
      <c r="C249" s="799" t="s">
        <v>90</v>
      </c>
      <c r="D249" s="765">
        <v>2767.5</v>
      </c>
      <c r="E249" s="774" t="s">
        <v>742</v>
      </c>
      <c r="F249" s="774"/>
      <c r="G249" s="788"/>
      <c r="H249" s="770"/>
      <c r="I249" s="757"/>
      <c r="J249" s="757"/>
      <c r="K249" s="757"/>
      <c r="L249" s="757"/>
      <c r="M249" s="757"/>
      <c r="N249" s="757"/>
      <c r="O249" s="757"/>
      <c r="P249" s="757"/>
      <c r="Q249" s="757"/>
      <c r="R249" s="757"/>
      <c r="S249" s="757"/>
      <c r="T249" s="757"/>
      <c r="U249" s="757"/>
      <c r="V249" s="757"/>
      <c r="W249" s="757"/>
      <c r="X249" s="757"/>
      <c r="Y249" s="757"/>
      <c r="Z249" s="757"/>
      <c r="AA249" s="757"/>
      <c r="AB249" s="757"/>
      <c r="AC249" s="757"/>
      <c r="AD249" s="757"/>
      <c r="AE249" s="757"/>
      <c r="AF249" s="757"/>
      <c r="AG249" s="757"/>
      <c r="AH249" s="757"/>
      <c r="AI249" s="757"/>
      <c r="AJ249" s="757"/>
      <c r="AK249" s="757"/>
      <c r="AL249" s="757"/>
      <c r="AM249" s="757"/>
      <c r="AN249" s="757"/>
      <c r="AO249" s="757"/>
      <c r="AP249" s="757"/>
      <c r="AQ249" s="757"/>
      <c r="AR249" s="757"/>
      <c r="AS249" s="757"/>
      <c r="AT249" s="757"/>
      <c r="AU249" s="757"/>
      <c r="AV249" s="757"/>
      <c r="AW249" s="757"/>
      <c r="AX249" s="757"/>
      <c r="AY249" s="757"/>
      <c r="AZ249" s="757"/>
      <c r="BA249" s="757"/>
      <c r="BB249" s="757"/>
    </row>
    <row r="250" spans="1:54" s="777" customFormat="1" ht="24" customHeight="1">
      <c r="A250" s="771">
        <v>7130810211</v>
      </c>
      <c r="B250" s="772" t="s">
        <v>743</v>
      </c>
      <c r="C250" s="799" t="s">
        <v>90</v>
      </c>
      <c r="D250" s="765">
        <v>2159.89</v>
      </c>
      <c r="E250" s="774"/>
      <c r="F250" s="774"/>
      <c r="G250" s="788"/>
      <c r="H250" s="770"/>
      <c r="I250" s="757"/>
      <c r="J250" s="757"/>
      <c r="K250" s="757"/>
      <c r="L250" s="757"/>
      <c r="M250" s="757"/>
      <c r="N250" s="757"/>
      <c r="O250" s="757"/>
      <c r="P250" s="757"/>
      <c r="Q250" s="757"/>
      <c r="R250" s="757"/>
      <c r="S250" s="757"/>
      <c r="T250" s="757"/>
      <c r="U250" s="757"/>
      <c r="V250" s="757"/>
      <c r="W250" s="757"/>
      <c r="X250" s="757"/>
      <c r="Y250" s="757"/>
      <c r="Z250" s="757"/>
      <c r="AA250" s="757"/>
      <c r="AB250" s="757"/>
      <c r="AC250" s="757"/>
      <c r="AD250" s="757"/>
      <c r="AE250" s="757"/>
      <c r="AF250" s="757"/>
      <c r="AG250" s="757"/>
      <c r="AH250" s="757"/>
      <c r="AI250" s="757"/>
      <c r="AJ250" s="757"/>
      <c r="AK250" s="757"/>
      <c r="AL250" s="757"/>
      <c r="AM250" s="757"/>
      <c r="AN250" s="757"/>
      <c r="AO250" s="757"/>
      <c r="AP250" s="757"/>
      <c r="AQ250" s="757"/>
      <c r="AR250" s="757"/>
      <c r="AS250" s="757"/>
      <c r="AT250" s="757"/>
      <c r="AU250" s="757"/>
      <c r="AV250" s="757"/>
      <c r="AW250" s="757"/>
      <c r="AX250" s="757"/>
      <c r="AY250" s="757"/>
      <c r="AZ250" s="757"/>
      <c r="BA250" s="757"/>
      <c r="BB250" s="757"/>
    </row>
    <row r="251" spans="1:54" s="777" customFormat="1" ht="24" customHeight="1">
      <c r="A251" s="771">
        <v>7130810608</v>
      </c>
      <c r="B251" s="772" t="s">
        <v>744</v>
      </c>
      <c r="C251" s="799" t="s">
        <v>53</v>
      </c>
      <c r="D251" s="765">
        <v>6381.15</v>
      </c>
      <c r="E251" s="772" t="s">
        <v>745</v>
      </c>
      <c r="F251" s="774"/>
      <c r="G251" s="788"/>
      <c r="H251" s="770"/>
      <c r="I251" s="757"/>
      <c r="J251" s="757"/>
      <c r="K251" s="757"/>
      <c r="L251" s="757"/>
      <c r="M251" s="757"/>
      <c r="N251" s="757"/>
      <c r="O251" s="757"/>
      <c r="P251" s="757"/>
      <c r="Q251" s="757"/>
      <c r="R251" s="757"/>
      <c r="S251" s="757"/>
      <c r="T251" s="757"/>
      <c r="U251" s="757"/>
      <c r="V251" s="757"/>
      <c r="W251" s="757"/>
      <c r="X251" s="757"/>
      <c r="Y251" s="757"/>
      <c r="Z251" s="757"/>
      <c r="AA251" s="757"/>
      <c r="AB251" s="757"/>
      <c r="AC251" s="757"/>
      <c r="AD251" s="757"/>
      <c r="AE251" s="757"/>
      <c r="AF251" s="757"/>
      <c r="AG251" s="757"/>
      <c r="AH251" s="757"/>
      <c r="AI251" s="757"/>
      <c r="AJ251" s="757"/>
      <c r="AK251" s="757"/>
      <c r="AL251" s="757"/>
      <c r="AM251" s="757"/>
      <c r="AN251" s="757"/>
      <c r="AO251" s="757"/>
      <c r="AP251" s="757"/>
      <c r="AQ251" s="757"/>
      <c r="AR251" s="757"/>
      <c r="AS251" s="757"/>
      <c r="AT251" s="757"/>
      <c r="AU251" s="757"/>
      <c r="AV251" s="757"/>
      <c r="AW251" s="757"/>
      <c r="AX251" s="757"/>
      <c r="AY251" s="757"/>
      <c r="AZ251" s="757"/>
      <c r="BA251" s="757"/>
      <c r="BB251" s="757"/>
    </row>
    <row r="252" spans="1:54" s="777" customFormat="1" ht="24" customHeight="1">
      <c r="A252" s="771">
        <v>7130810221</v>
      </c>
      <c r="B252" s="388" t="s">
        <v>746</v>
      </c>
      <c r="C252" s="799" t="s">
        <v>53</v>
      </c>
      <c r="D252" s="765">
        <v>9161.7099999999991</v>
      </c>
      <c r="E252" s="772"/>
      <c r="F252" s="774"/>
      <c r="G252" s="788"/>
      <c r="H252" s="770"/>
      <c r="I252" s="757"/>
      <c r="J252" s="757"/>
      <c r="K252" s="757"/>
      <c r="L252" s="757"/>
      <c r="M252" s="757"/>
      <c r="N252" s="757"/>
      <c r="O252" s="757"/>
      <c r="P252" s="757"/>
      <c r="Q252" s="757"/>
      <c r="R252" s="757"/>
      <c r="S252" s="757"/>
      <c r="T252" s="757"/>
      <c r="U252" s="757"/>
      <c r="V252" s="757"/>
      <c r="W252" s="757"/>
      <c r="X252" s="757"/>
      <c r="Y252" s="757"/>
      <c r="Z252" s="757"/>
      <c r="AA252" s="757"/>
      <c r="AB252" s="757"/>
      <c r="AC252" s="757"/>
      <c r="AD252" s="757"/>
      <c r="AE252" s="757"/>
      <c r="AF252" s="757"/>
      <c r="AG252" s="757"/>
      <c r="AH252" s="757"/>
      <c r="AI252" s="757"/>
      <c r="AJ252" s="757"/>
      <c r="AK252" s="757"/>
      <c r="AL252" s="757"/>
      <c r="AM252" s="757"/>
      <c r="AN252" s="757"/>
      <c r="AO252" s="757"/>
      <c r="AP252" s="757"/>
      <c r="AQ252" s="757"/>
      <c r="AR252" s="757"/>
      <c r="AS252" s="757"/>
      <c r="AT252" s="757"/>
      <c r="AU252" s="757"/>
      <c r="AV252" s="757"/>
      <c r="AW252" s="757"/>
      <c r="AX252" s="757"/>
      <c r="AY252" s="757"/>
      <c r="AZ252" s="757"/>
      <c r="BA252" s="757"/>
      <c r="BB252" s="757"/>
    </row>
    <row r="253" spans="1:54" ht="24" customHeight="1">
      <c r="A253" s="771">
        <v>7130810624</v>
      </c>
      <c r="B253" s="772" t="s">
        <v>122</v>
      </c>
      <c r="C253" s="799" t="s">
        <v>90</v>
      </c>
      <c r="D253" s="765">
        <v>103.11</v>
      </c>
      <c r="E253" s="774" t="s">
        <v>747</v>
      </c>
      <c r="F253" s="774"/>
      <c r="G253" s="788"/>
      <c r="H253" s="770"/>
    </row>
    <row r="254" spans="1:54" s="777" customFormat="1" ht="24" customHeight="1">
      <c r="A254" s="771">
        <v>7130810676</v>
      </c>
      <c r="B254" s="772" t="s">
        <v>748</v>
      </c>
      <c r="C254" s="799" t="s">
        <v>90</v>
      </c>
      <c r="D254" s="765">
        <v>460.46</v>
      </c>
      <c r="E254" s="774" t="s">
        <v>749</v>
      </c>
      <c r="F254" s="774"/>
      <c r="G254" s="788"/>
      <c r="H254" s="770"/>
      <c r="I254" s="757"/>
      <c r="J254" s="757"/>
      <c r="K254" s="757"/>
      <c r="L254" s="757"/>
      <c r="M254" s="757"/>
      <c r="N254" s="757"/>
      <c r="O254" s="757"/>
      <c r="P254" s="757"/>
      <c r="Q254" s="757"/>
      <c r="R254" s="757"/>
      <c r="S254" s="757"/>
      <c r="T254" s="757"/>
      <c r="U254" s="757"/>
      <c r="V254" s="757"/>
      <c r="W254" s="757"/>
      <c r="X254" s="757"/>
      <c r="Y254" s="757"/>
      <c r="Z254" s="757"/>
      <c r="AA254" s="757"/>
      <c r="AB254" s="757"/>
      <c r="AC254" s="757"/>
      <c r="AD254" s="757"/>
      <c r="AE254" s="757"/>
      <c r="AF254" s="757"/>
      <c r="AG254" s="757"/>
      <c r="AH254" s="757"/>
      <c r="AI254" s="757"/>
      <c r="AJ254" s="757"/>
      <c r="AK254" s="757"/>
      <c r="AL254" s="757"/>
      <c r="AM254" s="757"/>
      <c r="AN254" s="757"/>
      <c r="AO254" s="757"/>
      <c r="AP254" s="757"/>
      <c r="AQ254" s="757"/>
      <c r="AR254" s="757"/>
      <c r="AS254" s="757"/>
      <c r="AT254" s="757"/>
      <c r="AU254" s="757"/>
      <c r="AV254" s="757"/>
      <c r="AW254" s="757"/>
      <c r="AX254" s="757"/>
      <c r="AY254" s="757"/>
      <c r="AZ254" s="757"/>
      <c r="BA254" s="757"/>
      <c r="BB254" s="757"/>
    </row>
    <row r="255" spans="1:54" s="777" customFormat="1" ht="24" customHeight="1">
      <c r="A255" s="771">
        <v>7130810679</v>
      </c>
      <c r="B255" s="772" t="s">
        <v>750</v>
      </c>
      <c r="C255" s="799" t="s">
        <v>90</v>
      </c>
      <c r="D255" s="765">
        <v>348.9</v>
      </c>
      <c r="E255" s="774" t="s">
        <v>751</v>
      </c>
      <c r="F255" s="774"/>
      <c r="G255" s="788"/>
      <c r="H255" s="770"/>
      <c r="I255" s="757"/>
      <c r="J255" s="757"/>
      <c r="K255" s="757"/>
      <c r="L255" s="757"/>
      <c r="M255" s="757"/>
      <c r="N255" s="757"/>
      <c r="O255" s="757"/>
      <c r="P255" s="757"/>
      <c r="Q255" s="757"/>
      <c r="R255" s="757"/>
      <c r="S255" s="757"/>
      <c r="T255" s="757"/>
      <c r="U255" s="757"/>
      <c r="V255" s="757"/>
      <c r="W255" s="757"/>
      <c r="X255" s="757"/>
      <c r="Y255" s="757"/>
      <c r="Z255" s="757"/>
      <c r="AA255" s="757"/>
      <c r="AB255" s="757"/>
      <c r="AC255" s="757"/>
      <c r="AD255" s="757"/>
      <c r="AE255" s="757"/>
      <c r="AF255" s="757"/>
      <c r="AG255" s="757"/>
      <c r="AH255" s="757"/>
      <c r="AI255" s="757"/>
      <c r="AJ255" s="757"/>
      <c r="AK255" s="757"/>
      <c r="AL255" s="757"/>
      <c r="AM255" s="757"/>
      <c r="AN255" s="757"/>
      <c r="AO255" s="757"/>
      <c r="AP255" s="757"/>
      <c r="AQ255" s="757"/>
      <c r="AR255" s="757"/>
      <c r="AS255" s="757"/>
      <c r="AT255" s="757"/>
      <c r="AU255" s="757"/>
      <c r="AV255" s="757"/>
      <c r="AW255" s="757"/>
      <c r="AX255" s="757"/>
      <c r="AY255" s="757"/>
      <c r="AZ255" s="757"/>
      <c r="BA255" s="757"/>
      <c r="BB255" s="757"/>
    </row>
    <row r="256" spans="1:54" s="777" customFormat="1" ht="24" customHeight="1">
      <c r="A256" s="771">
        <v>7130810210</v>
      </c>
      <c r="B256" s="772" t="s">
        <v>752</v>
      </c>
      <c r="C256" s="799" t="s">
        <v>90</v>
      </c>
      <c r="D256" s="765">
        <v>657.47</v>
      </c>
      <c r="E256" s="774"/>
      <c r="F256" s="774"/>
      <c r="G256" s="774"/>
      <c r="H256" s="770"/>
      <c r="I256" s="757"/>
      <c r="J256" s="757"/>
      <c r="K256" s="757"/>
      <c r="L256" s="757"/>
      <c r="M256" s="757"/>
      <c r="N256" s="757"/>
      <c r="O256" s="757"/>
      <c r="P256" s="757"/>
      <c r="Q256" s="757"/>
      <c r="R256" s="757"/>
      <c r="S256" s="757"/>
      <c r="T256" s="757"/>
      <c r="U256" s="757"/>
      <c r="V256" s="757"/>
      <c r="W256" s="757"/>
      <c r="X256" s="757"/>
      <c r="Y256" s="757"/>
      <c r="Z256" s="757"/>
      <c r="AA256" s="757"/>
      <c r="AB256" s="757"/>
      <c r="AC256" s="757"/>
      <c r="AD256" s="757"/>
      <c r="AE256" s="757"/>
      <c r="AF256" s="757"/>
      <c r="AG256" s="757"/>
      <c r="AH256" s="757"/>
      <c r="AI256" s="757"/>
      <c r="AJ256" s="757"/>
      <c r="AK256" s="757"/>
      <c r="AL256" s="757"/>
      <c r="AM256" s="757"/>
      <c r="AN256" s="757"/>
      <c r="AO256" s="757"/>
      <c r="AP256" s="757"/>
      <c r="AQ256" s="757"/>
      <c r="AR256" s="757"/>
      <c r="AS256" s="757"/>
      <c r="AT256" s="757"/>
      <c r="AU256" s="757"/>
      <c r="AV256" s="757"/>
      <c r="AW256" s="757"/>
      <c r="AX256" s="757"/>
      <c r="AY256" s="757"/>
      <c r="AZ256" s="757"/>
      <c r="BA256" s="757"/>
      <c r="BB256" s="757"/>
    </row>
    <row r="257" spans="1:54" s="777" customFormat="1" ht="24" customHeight="1">
      <c r="A257" s="771">
        <v>7130810204</v>
      </c>
      <c r="B257" s="772" t="s">
        <v>753</v>
      </c>
      <c r="C257" s="799" t="s">
        <v>90</v>
      </c>
      <c r="D257" s="765">
        <v>1237.79</v>
      </c>
      <c r="E257" s="774"/>
      <c r="F257" s="774"/>
      <c r="G257" s="774"/>
      <c r="H257" s="770"/>
      <c r="I257" s="757"/>
      <c r="J257" s="757"/>
      <c r="K257" s="757"/>
      <c r="L257" s="757"/>
      <c r="M257" s="757"/>
      <c r="N257" s="757"/>
      <c r="O257" s="757"/>
      <c r="P257" s="757"/>
      <c r="Q257" s="757"/>
      <c r="R257" s="757"/>
      <c r="S257" s="757"/>
      <c r="T257" s="757"/>
      <c r="U257" s="757"/>
      <c r="V257" s="757"/>
      <c r="W257" s="757"/>
      <c r="X257" s="757"/>
      <c r="Y257" s="757"/>
      <c r="Z257" s="757"/>
      <c r="AA257" s="757"/>
      <c r="AB257" s="757"/>
      <c r="AC257" s="757"/>
      <c r="AD257" s="757"/>
      <c r="AE257" s="757"/>
      <c r="AF257" s="757"/>
      <c r="AG257" s="757"/>
      <c r="AH257" s="757"/>
      <c r="AI257" s="757"/>
      <c r="AJ257" s="757"/>
      <c r="AK257" s="757"/>
      <c r="AL257" s="757"/>
      <c r="AM257" s="757"/>
      <c r="AN257" s="757"/>
      <c r="AO257" s="757"/>
      <c r="AP257" s="757"/>
      <c r="AQ257" s="757"/>
      <c r="AR257" s="757"/>
      <c r="AS257" s="757"/>
      <c r="AT257" s="757"/>
      <c r="AU257" s="757"/>
      <c r="AV257" s="757"/>
      <c r="AW257" s="757"/>
      <c r="AX257" s="757"/>
      <c r="AY257" s="757"/>
      <c r="AZ257" s="757"/>
      <c r="BA257" s="757"/>
      <c r="BB257" s="757"/>
    </row>
    <row r="258" spans="1:54" s="777" customFormat="1" ht="24" customHeight="1">
      <c r="A258" s="771">
        <v>7130810205</v>
      </c>
      <c r="B258" s="772" t="s">
        <v>754</v>
      </c>
      <c r="C258" s="799" t="s">
        <v>90</v>
      </c>
      <c r="D258" s="765">
        <v>1523.79</v>
      </c>
      <c r="E258" s="774"/>
      <c r="F258" s="774"/>
      <c r="G258" s="774"/>
      <c r="H258" s="770"/>
      <c r="I258" s="757"/>
      <c r="J258" s="757"/>
      <c r="K258" s="757"/>
      <c r="L258" s="757"/>
      <c r="M258" s="757"/>
      <c r="N258" s="757"/>
      <c r="O258" s="757"/>
      <c r="P258" s="757"/>
      <c r="Q258" s="757"/>
      <c r="R258" s="757"/>
      <c r="S258" s="757"/>
      <c r="T258" s="757"/>
      <c r="U258" s="757"/>
      <c r="V258" s="757"/>
      <c r="W258" s="757"/>
      <c r="X258" s="757"/>
      <c r="Y258" s="757"/>
      <c r="Z258" s="757"/>
      <c r="AA258" s="757"/>
      <c r="AB258" s="757"/>
      <c r="AC258" s="757"/>
      <c r="AD258" s="757"/>
      <c r="AE258" s="757"/>
      <c r="AF258" s="757"/>
      <c r="AG258" s="757"/>
      <c r="AH258" s="757"/>
      <c r="AI258" s="757"/>
      <c r="AJ258" s="757"/>
      <c r="AK258" s="757"/>
      <c r="AL258" s="757"/>
      <c r="AM258" s="757"/>
      <c r="AN258" s="757"/>
      <c r="AO258" s="757"/>
      <c r="AP258" s="757"/>
      <c r="AQ258" s="757"/>
      <c r="AR258" s="757"/>
      <c r="AS258" s="757"/>
      <c r="AT258" s="757"/>
      <c r="AU258" s="757"/>
      <c r="AV258" s="757"/>
      <c r="AW258" s="757"/>
      <c r="AX258" s="757"/>
      <c r="AY258" s="757"/>
      <c r="AZ258" s="757"/>
      <c r="BA258" s="757"/>
      <c r="BB258" s="757"/>
    </row>
    <row r="259" spans="1:54" s="777" customFormat="1" ht="24" customHeight="1">
      <c r="A259" s="771">
        <v>7130810206</v>
      </c>
      <c r="B259" s="772" t="s">
        <v>755</v>
      </c>
      <c r="C259" s="799" t="s">
        <v>90</v>
      </c>
      <c r="D259" s="765">
        <v>418.92</v>
      </c>
      <c r="E259" s="774"/>
      <c r="F259" s="774"/>
      <c r="G259" s="774"/>
      <c r="H259" s="770"/>
      <c r="I259" s="757"/>
      <c r="J259" s="757"/>
      <c r="K259" s="757"/>
      <c r="L259" s="757"/>
      <c r="M259" s="757"/>
      <c r="N259" s="757"/>
      <c r="O259" s="757"/>
      <c r="P259" s="757"/>
      <c r="Q259" s="757"/>
      <c r="R259" s="757"/>
      <c r="S259" s="757"/>
      <c r="T259" s="757"/>
      <c r="U259" s="757"/>
      <c r="V259" s="757"/>
      <c r="W259" s="757"/>
      <c r="X259" s="757"/>
      <c r="Y259" s="757"/>
      <c r="Z259" s="757"/>
      <c r="AA259" s="757"/>
      <c r="AB259" s="757"/>
      <c r="AC259" s="757"/>
      <c r="AD259" s="757"/>
      <c r="AE259" s="757"/>
      <c r="AF259" s="757"/>
      <c r="AG259" s="757"/>
      <c r="AH259" s="757"/>
      <c r="AI259" s="757"/>
      <c r="AJ259" s="757"/>
      <c r="AK259" s="757"/>
      <c r="AL259" s="757"/>
      <c r="AM259" s="757"/>
      <c r="AN259" s="757"/>
      <c r="AO259" s="757"/>
      <c r="AP259" s="757"/>
      <c r="AQ259" s="757"/>
      <c r="AR259" s="757"/>
      <c r="AS259" s="757"/>
      <c r="AT259" s="757"/>
      <c r="AU259" s="757"/>
      <c r="AV259" s="757"/>
      <c r="AW259" s="757"/>
      <c r="AX259" s="757"/>
      <c r="AY259" s="757"/>
      <c r="AZ259" s="757"/>
      <c r="BA259" s="757"/>
      <c r="BB259" s="757"/>
    </row>
    <row r="260" spans="1:54" s="777" customFormat="1" ht="24" customHeight="1">
      <c r="A260" s="771">
        <v>7130810207</v>
      </c>
      <c r="B260" s="772" t="s">
        <v>756</v>
      </c>
      <c r="C260" s="799" t="s">
        <v>90</v>
      </c>
      <c r="D260" s="765">
        <v>308.55</v>
      </c>
      <c r="E260" s="774"/>
      <c r="F260" s="774"/>
      <c r="G260" s="774"/>
      <c r="H260" s="770"/>
      <c r="I260" s="757"/>
      <c r="J260" s="757"/>
      <c r="K260" s="757"/>
      <c r="L260" s="757"/>
      <c r="M260" s="757"/>
      <c r="N260" s="757"/>
      <c r="O260" s="757"/>
      <c r="P260" s="757"/>
      <c r="Q260" s="757"/>
      <c r="R260" s="757"/>
      <c r="S260" s="757"/>
      <c r="T260" s="757"/>
      <c r="U260" s="757"/>
      <c r="V260" s="757"/>
      <c r="W260" s="757"/>
      <c r="X260" s="757"/>
      <c r="Y260" s="757"/>
      <c r="Z260" s="757"/>
      <c r="AA260" s="757"/>
      <c r="AB260" s="757"/>
      <c r="AC260" s="757"/>
      <c r="AD260" s="757"/>
      <c r="AE260" s="757"/>
      <c r="AF260" s="757"/>
      <c r="AG260" s="757"/>
      <c r="AH260" s="757"/>
      <c r="AI260" s="757"/>
      <c r="AJ260" s="757"/>
      <c r="AK260" s="757"/>
      <c r="AL260" s="757"/>
      <c r="AM260" s="757"/>
      <c r="AN260" s="757"/>
      <c r="AO260" s="757"/>
      <c r="AP260" s="757"/>
      <c r="AQ260" s="757"/>
      <c r="AR260" s="757"/>
      <c r="AS260" s="757"/>
      <c r="AT260" s="757"/>
      <c r="AU260" s="757"/>
      <c r="AV260" s="757"/>
      <c r="AW260" s="757"/>
      <c r="AX260" s="757"/>
      <c r="AY260" s="757"/>
      <c r="AZ260" s="757"/>
      <c r="BA260" s="757"/>
      <c r="BB260" s="757"/>
    </row>
    <row r="261" spans="1:54" s="777" customFormat="1" ht="24" customHeight="1">
      <c r="A261" s="771">
        <v>7130810681</v>
      </c>
      <c r="B261" s="772" t="s">
        <v>276</v>
      </c>
      <c r="C261" s="799" t="s">
        <v>53</v>
      </c>
      <c r="D261" s="765">
        <v>3829.65</v>
      </c>
      <c r="E261" s="774" t="s">
        <v>757</v>
      </c>
      <c r="F261" s="774"/>
      <c r="G261" s="774"/>
      <c r="H261" s="770"/>
      <c r="I261" s="757"/>
      <c r="J261" s="757"/>
      <c r="K261" s="757"/>
      <c r="L261" s="757"/>
      <c r="M261" s="757"/>
      <c r="N261" s="757"/>
      <c r="O261" s="757"/>
      <c r="P261" s="757"/>
      <c r="Q261" s="757"/>
      <c r="R261" s="757"/>
      <c r="S261" s="757"/>
      <c r="T261" s="757"/>
      <c r="U261" s="757"/>
      <c r="V261" s="757"/>
      <c r="W261" s="757"/>
      <c r="X261" s="757"/>
      <c r="Y261" s="757"/>
      <c r="Z261" s="757"/>
      <c r="AA261" s="757"/>
      <c r="AB261" s="757"/>
      <c r="AC261" s="757"/>
      <c r="AD261" s="757"/>
      <c r="AE261" s="757"/>
      <c r="AF261" s="757"/>
      <c r="AG261" s="757"/>
      <c r="AH261" s="757"/>
      <c r="AI261" s="757"/>
      <c r="AJ261" s="757"/>
      <c r="AK261" s="757"/>
      <c r="AL261" s="757"/>
      <c r="AM261" s="757"/>
      <c r="AN261" s="757"/>
      <c r="AO261" s="757"/>
      <c r="AP261" s="757"/>
      <c r="AQ261" s="757"/>
      <c r="AR261" s="757"/>
      <c r="AS261" s="757"/>
      <c r="AT261" s="757"/>
      <c r="AU261" s="757"/>
      <c r="AV261" s="757"/>
      <c r="AW261" s="757"/>
      <c r="AX261" s="757"/>
      <c r="AY261" s="757"/>
      <c r="AZ261" s="757"/>
      <c r="BA261" s="757"/>
      <c r="BB261" s="757"/>
    </row>
    <row r="262" spans="1:54" s="777" customFormat="1" ht="24" customHeight="1">
      <c r="A262" s="771">
        <v>7130810236</v>
      </c>
      <c r="B262" s="772" t="s">
        <v>758</v>
      </c>
      <c r="C262" s="799" t="s">
        <v>53</v>
      </c>
      <c r="D262" s="765">
        <v>1962.88</v>
      </c>
      <c r="E262" s="774"/>
      <c r="F262" s="774"/>
      <c r="G262" s="774"/>
      <c r="H262" s="770"/>
      <c r="I262" s="757"/>
      <c r="J262" s="757"/>
      <c r="K262" s="757"/>
      <c r="L262" s="757"/>
      <c r="M262" s="757"/>
      <c r="N262" s="757"/>
      <c r="O262" s="757"/>
      <c r="P262" s="757"/>
      <c r="Q262" s="757"/>
      <c r="R262" s="757"/>
      <c r="S262" s="757"/>
      <c r="T262" s="757"/>
      <c r="U262" s="757"/>
      <c r="V262" s="757"/>
      <c r="W262" s="757"/>
      <c r="X262" s="757"/>
      <c r="Y262" s="757"/>
      <c r="Z262" s="757"/>
      <c r="AA262" s="757"/>
      <c r="AB262" s="757"/>
      <c r="AC262" s="757"/>
      <c r="AD262" s="757"/>
      <c r="AE262" s="757"/>
      <c r="AF262" s="757"/>
      <c r="AG262" s="757"/>
      <c r="AH262" s="757"/>
      <c r="AI262" s="757"/>
      <c r="AJ262" s="757"/>
      <c r="AK262" s="757"/>
      <c r="AL262" s="757"/>
      <c r="AM262" s="757"/>
      <c r="AN262" s="757"/>
      <c r="AO262" s="757"/>
      <c r="AP262" s="757"/>
      <c r="AQ262" s="757"/>
      <c r="AR262" s="757"/>
      <c r="AS262" s="757"/>
      <c r="AT262" s="757"/>
      <c r="AU262" s="757"/>
      <c r="AV262" s="757"/>
      <c r="AW262" s="757"/>
      <c r="AX262" s="757"/>
      <c r="AY262" s="757"/>
      <c r="AZ262" s="757"/>
      <c r="BA262" s="757"/>
      <c r="BB262" s="757"/>
    </row>
    <row r="263" spans="1:54" s="777" customFormat="1" ht="24" customHeight="1">
      <c r="A263" s="771">
        <v>7130810237</v>
      </c>
      <c r="B263" s="772" t="s">
        <v>759</v>
      </c>
      <c r="C263" s="799" t="s">
        <v>90</v>
      </c>
      <c r="D263" s="765">
        <v>2320.09</v>
      </c>
      <c r="E263" s="774"/>
      <c r="F263" s="774"/>
      <c r="G263" s="774"/>
      <c r="H263" s="770"/>
      <c r="I263" s="757"/>
      <c r="J263" s="757"/>
      <c r="K263" s="757"/>
      <c r="L263" s="757"/>
      <c r="M263" s="757"/>
      <c r="N263" s="757"/>
      <c r="O263" s="757"/>
      <c r="P263" s="757"/>
      <c r="Q263" s="757"/>
      <c r="R263" s="757"/>
      <c r="S263" s="757"/>
      <c r="T263" s="757"/>
      <c r="U263" s="757"/>
      <c r="V263" s="757"/>
      <c r="W263" s="757"/>
      <c r="X263" s="757"/>
      <c r="Y263" s="757"/>
      <c r="Z263" s="757"/>
      <c r="AA263" s="757"/>
      <c r="AB263" s="757"/>
      <c r="AC263" s="757"/>
      <c r="AD263" s="757"/>
      <c r="AE263" s="757"/>
      <c r="AF263" s="757"/>
      <c r="AG263" s="757"/>
      <c r="AH263" s="757"/>
      <c r="AI263" s="757"/>
      <c r="AJ263" s="757"/>
      <c r="AK263" s="757"/>
      <c r="AL263" s="757"/>
      <c r="AM263" s="757"/>
      <c r="AN263" s="757"/>
      <c r="AO263" s="757"/>
      <c r="AP263" s="757"/>
      <c r="AQ263" s="757"/>
      <c r="AR263" s="757"/>
      <c r="AS263" s="757"/>
      <c r="AT263" s="757"/>
      <c r="AU263" s="757"/>
      <c r="AV263" s="757"/>
      <c r="AW263" s="757"/>
      <c r="AX263" s="757"/>
      <c r="AY263" s="757"/>
      <c r="AZ263" s="757"/>
      <c r="BA263" s="757"/>
      <c r="BB263" s="757"/>
    </row>
    <row r="264" spans="1:54" s="777" customFormat="1" ht="24" customHeight="1">
      <c r="A264" s="771">
        <v>7130810238</v>
      </c>
      <c r="B264" s="772" t="s">
        <v>1867</v>
      </c>
      <c r="C264" s="799" t="s">
        <v>90</v>
      </c>
      <c r="D264" s="765">
        <v>2754.44</v>
      </c>
      <c r="E264" s="774"/>
      <c r="F264" s="774"/>
      <c r="G264" s="774"/>
      <c r="H264" s="770"/>
      <c r="I264" s="757"/>
      <c r="J264" s="757"/>
      <c r="K264" s="757"/>
      <c r="L264" s="757"/>
      <c r="M264" s="757"/>
      <c r="N264" s="757"/>
      <c r="O264" s="757"/>
      <c r="P264" s="757"/>
      <c r="Q264" s="757"/>
      <c r="R264" s="757"/>
      <c r="S264" s="757"/>
      <c r="T264" s="757"/>
      <c r="U264" s="757"/>
      <c r="V264" s="757"/>
      <c r="W264" s="757"/>
      <c r="X264" s="757"/>
      <c r="Y264" s="757"/>
      <c r="Z264" s="757"/>
      <c r="AA264" s="757"/>
      <c r="AB264" s="757"/>
      <c r="AC264" s="757"/>
      <c r="AD264" s="757"/>
      <c r="AE264" s="757"/>
      <c r="AF264" s="757"/>
      <c r="AG264" s="757"/>
      <c r="AH264" s="757"/>
      <c r="AI264" s="757"/>
      <c r="AJ264" s="757"/>
      <c r="AK264" s="757"/>
      <c r="AL264" s="757"/>
      <c r="AM264" s="757"/>
      <c r="AN264" s="757"/>
      <c r="AO264" s="757"/>
      <c r="AP264" s="757"/>
      <c r="AQ264" s="757"/>
      <c r="AR264" s="757"/>
      <c r="AS264" s="757"/>
      <c r="AT264" s="757"/>
      <c r="AU264" s="757"/>
      <c r="AV264" s="757"/>
      <c r="AW264" s="757"/>
      <c r="AX264" s="757"/>
      <c r="AY264" s="757"/>
      <c r="AZ264" s="757"/>
      <c r="BA264" s="757"/>
      <c r="BB264" s="757"/>
    </row>
    <row r="265" spans="1:54" s="777" customFormat="1" ht="24" customHeight="1">
      <c r="A265" s="771">
        <v>7130810684</v>
      </c>
      <c r="B265" s="772" t="s">
        <v>760</v>
      </c>
      <c r="C265" s="799" t="s">
        <v>90</v>
      </c>
      <c r="D265" s="765">
        <v>10036.34</v>
      </c>
      <c r="E265" s="774" t="s">
        <v>761</v>
      </c>
      <c r="F265" s="774"/>
      <c r="G265" s="774"/>
      <c r="H265" s="770"/>
      <c r="I265" s="757"/>
      <c r="J265" s="757"/>
      <c r="K265" s="757"/>
      <c r="L265" s="757"/>
      <c r="M265" s="757"/>
      <c r="N265" s="757"/>
      <c r="O265" s="757"/>
      <c r="P265" s="757"/>
      <c r="Q265" s="757"/>
      <c r="R265" s="757"/>
      <c r="S265" s="757"/>
      <c r="T265" s="757"/>
      <c r="U265" s="757"/>
      <c r="V265" s="757"/>
      <c r="W265" s="757"/>
      <c r="X265" s="757"/>
      <c r="Y265" s="757"/>
      <c r="Z265" s="757"/>
      <c r="AA265" s="757"/>
      <c r="AB265" s="757"/>
      <c r="AC265" s="757"/>
      <c r="AD265" s="757"/>
      <c r="AE265" s="757"/>
      <c r="AF265" s="757"/>
      <c r="AG265" s="757"/>
      <c r="AH265" s="757"/>
      <c r="AI265" s="757"/>
      <c r="AJ265" s="757"/>
      <c r="AK265" s="757"/>
      <c r="AL265" s="757"/>
      <c r="AM265" s="757"/>
      <c r="AN265" s="757"/>
      <c r="AO265" s="757"/>
      <c r="AP265" s="757"/>
      <c r="AQ265" s="757"/>
      <c r="AR265" s="757"/>
      <c r="AS265" s="757"/>
      <c r="AT265" s="757"/>
      <c r="AU265" s="757"/>
      <c r="AV265" s="757"/>
      <c r="AW265" s="757"/>
      <c r="AX265" s="757"/>
      <c r="AY265" s="757"/>
      <c r="AZ265" s="757"/>
      <c r="BA265" s="757"/>
      <c r="BB265" s="757"/>
    </row>
    <row r="266" spans="1:54" s="777" customFormat="1" ht="24" customHeight="1">
      <c r="A266" s="771">
        <v>7130810692</v>
      </c>
      <c r="B266" s="772" t="s">
        <v>762</v>
      </c>
      <c r="C266" s="799" t="s">
        <v>24</v>
      </c>
      <c r="D266" s="765">
        <v>371.1</v>
      </c>
      <c r="E266" s="774" t="s">
        <v>763</v>
      </c>
      <c r="F266" s="774"/>
      <c r="G266" s="774"/>
      <c r="H266" s="816"/>
      <c r="I266" s="757"/>
      <c r="J266" s="757"/>
      <c r="K266" s="757"/>
      <c r="L266" s="757"/>
      <c r="M266" s="757"/>
      <c r="N266" s="757"/>
      <c r="O266" s="757"/>
      <c r="P266" s="757"/>
      <c r="Q266" s="757"/>
      <c r="R266" s="757"/>
      <c r="S266" s="757"/>
      <c r="T266" s="757"/>
      <c r="U266" s="757"/>
      <c r="V266" s="757"/>
      <c r="W266" s="757"/>
      <c r="X266" s="757"/>
      <c r="Y266" s="757"/>
      <c r="Z266" s="757"/>
      <c r="AA266" s="757"/>
      <c r="AB266" s="757"/>
      <c r="AC266" s="757"/>
      <c r="AD266" s="757"/>
      <c r="AE266" s="757"/>
      <c r="AF266" s="757"/>
      <c r="AG266" s="757"/>
      <c r="AH266" s="757"/>
      <c r="AI266" s="757"/>
      <c r="AJ266" s="757"/>
      <c r="AK266" s="757"/>
      <c r="AL266" s="757"/>
      <c r="AM266" s="757"/>
      <c r="AN266" s="757"/>
      <c r="AO266" s="757"/>
      <c r="AP266" s="757"/>
      <c r="AQ266" s="757"/>
      <c r="AR266" s="757"/>
      <c r="AS266" s="757"/>
      <c r="AT266" s="757"/>
      <c r="AU266" s="757"/>
      <c r="AV266" s="757"/>
      <c r="AW266" s="757"/>
      <c r="AX266" s="757"/>
      <c r="AY266" s="757"/>
      <c r="AZ266" s="757"/>
      <c r="BA266" s="757"/>
      <c r="BB266" s="757"/>
    </row>
    <row r="267" spans="1:54" s="777" customFormat="1" ht="24" customHeight="1">
      <c r="A267" s="771">
        <v>7130810242</v>
      </c>
      <c r="B267" s="772" t="s">
        <v>764</v>
      </c>
      <c r="C267" s="799" t="s">
        <v>24</v>
      </c>
      <c r="D267" s="765">
        <v>355.96</v>
      </c>
      <c r="E267" s="774"/>
      <c r="F267" s="774"/>
      <c r="G267" s="774"/>
      <c r="H267" s="816"/>
      <c r="I267" s="757"/>
      <c r="J267" s="757"/>
      <c r="K267" s="757"/>
      <c r="L267" s="757"/>
      <c r="M267" s="757"/>
      <c r="N267" s="757"/>
      <c r="O267" s="757"/>
      <c r="P267" s="757"/>
      <c r="Q267" s="757"/>
      <c r="R267" s="757"/>
      <c r="S267" s="757"/>
      <c r="T267" s="757"/>
      <c r="U267" s="757"/>
      <c r="V267" s="757"/>
      <c r="W267" s="757"/>
      <c r="X267" s="757"/>
      <c r="Y267" s="757"/>
      <c r="Z267" s="757"/>
      <c r="AA267" s="757"/>
      <c r="AB267" s="757"/>
      <c r="AC267" s="757"/>
      <c r="AD267" s="757"/>
      <c r="AE267" s="757"/>
      <c r="AF267" s="757"/>
      <c r="AG267" s="757"/>
      <c r="AH267" s="757"/>
      <c r="AI267" s="757"/>
      <c r="AJ267" s="757"/>
      <c r="AK267" s="757"/>
      <c r="AL267" s="757"/>
      <c r="AM267" s="757"/>
      <c r="AN267" s="757"/>
      <c r="AO267" s="757"/>
      <c r="AP267" s="757"/>
      <c r="AQ267" s="757"/>
      <c r="AR267" s="757"/>
      <c r="AS267" s="757"/>
      <c r="AT267" s="757"/>
      <c r="AU267" s="757"/>
      <c r="AV267" s="757"/>
      <c r="AW267" s="757"/>
      <c r="AX267" s="757"/>
      <c r="AY267" s="757"/>
      <c r="AZ267" s="757"/>
      <c r="BA267" s="757"/>
      <c r="BB267" s="757"/>
    </row>
    <row r="268" spans="1:54" s="777" customFormat="1" ht="24" customHeight="1">
      <c r="A268" s="771">
        <v>7130820008</v>
      </c>
      <c r="B268" s="772" t="s">
        <v>765</v>
      </c>
      <c r="C268" s="765" t="s">
        <v>94</v>
      </c>
      <c r="D268" s="765">
        <v>135</v>
      </c>
      <c r="E268" s="772" t="s">
        <v>766</v>
      </c>
      <c r="F268" s="774"/>
      <c r="G268" s="786"/>
      <c r="H268" s="770"/>
      <c r="I268" s="757"/>
      <c r="J268" s="757"/>
      <c r="K268" s="757"/>
      <c r="L268" s="757"/>
      <c r="M268" s="757"/>
      <c r="N268" s="757"/>
      <c r="O268" s="757"/>
      <c r="P268" s="757"/>
      <c r="Q268" s="757"/>
      <c r="R268" s="757"/>
      <c r="S268" s="757"/>
      <c r="T268" s="757"/>
      <c r="U268" s="757"/>
      <c r="V268" s="757"/>
      <c r="W268" s="757"/>
      <c r="X268" s="757"/>
      <c r="Y268" s="757"/>
      <c r="Z268" s="757"/>
      <c r="AA268" s="757"/>
      <c r="AB268" s="757"/>
      <c r="AC268" s="757"/>
      <c r="AD268" s="757"/>
      <c r="AE268" s="757"/>
      <c r="AF268" s="757"/>
      <c r="AG268" s="757"/>
      <c r="AH268" s="757"/>
      <c r="AI268" s="757"/>
      <c r="AJ268" s="757"/>
      <c r="AK268" s="757"/>
      <c r="AL268" s="757"/>
      <c r="AM268" s="757"/>
      <c r="AN268" s="757"/>
      <c r="AO268" s="757"/>
      <c r="AP268" s="757"/>
      <c r="AQ268" s="757"/>
      <c r="AR268" s="757"/>
      <c r="AS268" s="757"/>
      <c r="AT268" s="757"/>
      <c r="AU268" s="757"/>
      <c r="AV268" s="757"/>
      <c r="AW268" s="757"/>
      <c r="AX268" s="757"/>
      <c r="AY268" s="757"/>
      <c r="AZ268" s="757"/>
      <c r="BA268" s="757"/>
      <c r="BB268" s="757"/>
    </row>
    <row r="269" spans="1:54" s="777" customFormat="1" ht="24" customHeight="1">
      <c r="A269" s="771">
        <v>7130820009</v>
      </c>
      <c r="B269" s="772" t="s">
        <v>767</v>
      </c>
      <c r="C269" s="765" t="s">
        <v>94</v>
      </c>
      <c r="D269" s="765">
        <v>296.99</v>
      </c>
      <c r="E269" s="772" t="s">
        <v>768</v>
      </c>
      <c r="F269" s="774"/>
      <c r="G269" s="788"/>
      <c r="H269" s="770"/>
      <c r="I269" s="757"/>
      <c r="J269" s="757"/>
      <c r="K269" s="757"/>
      <c r="L269" s="757"/>
      <c r="M269" s="757"/>
      <c r="N269" s="757"/>
      <c r="O269" s="757"/>
      <c r="P269" s="757"/>
      <c r="Q269" s="757"/>
      <c r="R269" s="757"/>
      <c r="S269" s="757"/>
      <c r="T269" s="757"/>
      <c r="U269" s="757"/>
      <c r="V269" s="757"/>
      <c r="W269" s="757"/>
      <c r="X269" s="757"/>
      <c r="Y269" s="757"/>
      <c r="Z269" s="757"/>
      <c r="AA269" s="757"/>
      <c r="AB269" s="757"/>
      <c r="AC269" s="757"/>
      <c r="AD269" s="757"/>
      <c r="AE269" s="757"/>
      <c r="AF269" s="757"/>
      <c r="AG269" s="757"/>
      <c r="AH269" s="757"/>
      <c r="AI269" s="757"/>
      <c r="AJ269" s="757"/>
      <c r="AK269" s="757"/>
      <c r="AL269" s="757"/>
      <c r="AM269" s="757"/>
      <c r="AN269" s="757"/>
      <c r="AO269" s="757"/>
      <c r="AP269" s="757"/>
      <c r="AQ269" s="757"/>
      <c r="AR269" s="757"/>
      <c r="AS269" s="757"/>
      <c r="AT269" s="757"/>
      <c r="AU269" s="757"/>
      <c r="AV269" s="757"/>
      <c r="AW269" s="757"/>
      <c r="AX269" s="757"/>
      <c r="AY269" s="757"/>
      <c r="AZ269" s="757"/>
      <c r="BA269" s="757"/>
      <c r="BB269" s="757"/>
    </row>
    <row r="270" spans="1:54" s="777" customFormat="1" ht="24" customHeight="1">
      <c r="A270" s="771">
        <v>7130820010</v>
      </c>
      <c r="B270" s="772" t="s">
        <v>769</v>
      </c>
      <c r="C270" s="765" t="s">
        <v>94</v>
      </c>
      <c r="D270" s="765">
        <v>122.72</v>
      </c>
      <c r="E270" s="772" t="s">
        <v>770</v>
      </c>
      <c r="F270" s="774"/>
      <c r="G270" s="786"/>
      <c r="H270" s="770"/>
      <c r="I270" s="757"/>
      <c r="J270" s="757"/>
      <c r="K270" s="757"/>
      <c r="L270" s="757"/>
      <c r="M270" s="757"/>
      <c r="N270" s="757"/>
      <c r="O270" s="757"/>
      <c r="P270" s="757"/>
      <c r="Q270" s="757"/>
      <c r="R270" s="757"/>
      <c r="S270" s="757"/>
      <c r="T270" s="757"/>
      <c r="U270" s="757"/>
      <c r="V270" s="757"/>
      <c r="W270" s="757"/>
      <c r="X270" s="757"/>
      <c r="Y270" s="757"/>
      <c r="Z270" s="757"/>
      <c r="AA270" s="757"/>
      <c r="AB270" s="757"/>
      <c r="AC270" s="757"/>
      <c r="AD270" s="757"/>
      <c r="AE270" s="757"/>
      <c r="AF270" s="757"/>
      <c r="AG270" s="757"/>
      <c r="AH270" s="757"/>
      <c r="AI270" s="757"/>
      <c r="AJ270" s="757"/>
      <c r="AK270" s="757"/>
      <c r="AL270" s="757"/>
      <c r="AM270" s="757"/>
      <c r="AN270" s="757"/>
      <c r="AO270" s="757"/>
      <c r="AP270" s="757"/>
      <c r="AQ270" s="757"/>
      <c r="AR270" s="757"/>
      <c r="AS270" s="757"/>
      <c r="AT270" s="757"/>
      <c r="AU270" s="757"/>
      <c r="AV270" s="757"/>
      <c r="AW270" s="757"/>
      <c r="AX270" s="757"/>
      <c r="AY270" s="757"/>
      <c r="AZ270" s="757"/>
      <c r="BA270" s="757"/>
      <c r="BB270" s="757"/>
    </row>
    <row r="271" spans="1:54" s="777" customFormat="1" ht="24" customHeight="1">
      <c r="A271" s="771">
        <v>7130820011</v>
      </c>
      <c r="B271" s="772" t="s">
        <v>771</v>
      </c>
      <c r="C271" s="765" t="s">
        <v>94</v>
      </c>
      <c r="D271" s="765">
        <v>209.57</v>
      </c>
      <c r="E271" s="772" t="s">
        <v>772</v>
      </c>
      <c r="F271" s="774"/>
      <c r="G271" s="766"/>
      <c r="H271" s="770"/>
      <c r="I271" s="757"/>
      <c r="J271" s="757"/>
      <c r="K271" s="757"/>
      <c r="L271" s="757"/>
      <c r="M271" s="757"/>
      <c r="N271" s="757"/>
      <c r="O271" s="757"/>
      <c r="P271" s="757"/>
      <c r="Q271" s="757"/>
      <c r="R271" s="757"/>
      <c r="S271" s="757"/>
      <c r="T271" s="757"/>
      <c r="U271" s="757"/>
      <c r="V271" s="757"/>
      <c r="W271" s="757"/>
      <c r="X271" s="757"/>
      <c r="Y271" s="757"/>
      <c r="Z271" s="757"/>
      <c r="AA271" s="757"/>
      <c r="AB271" s="757"/>
      <c r="AC271" s="757"/>
      <c r="AD271" s="757"/>
      <c r="AE271" s="757"/>
      <c r="AF271" s="757"/>
      <c r="AG271" s="757"/>
      <c r="AH271" s="757"/>
      <c r="AI271" s="757"/>
      <c r="AJ271" s="757"/>
      <c r="AK271" s="757"/>
      <c r="AL271" s="757"/>
      <c r="AM271" s="757"/>
      <c r="AN271" s="757"/>
      <c r="AO271" s="757"/>
      <c r="AP271" s="757"/>
      <c r="AQ271" s="757"/>
      <c r="AR271" s="757"/>
      <c r="AS271" s="757"/>
      <c r="AT271" s="757"/>
      <c r="AU271" s="757"/>
      <c r="AV271" s="757"/>
      <c r="AW271" s="757"/>
      <c r="AX271" s="757"/>
      <c r="AY271" s="757"/>
      <c r="AZ271" s="757"/>
      <c r="BA271" s="757"/>
      <c r="BB271" s="757"/>
    </row>
    <row r="272" spans="1:54" ht="24" customHeight="1">
      <c r="A272" s="762">
        <v>7130820018</v>
      </c>
      <c r="B272" s="763" t="s">
        <v>773</v>
      </c>
      <c r="C272" s="764" t="s">
        <v>24</v>
      </c>
      <c r="D272" s="765">
        <v>4.9000000000000004</v>
      </c>
      <c r="E272" s="774" t="s">
        <v>774</v>
      </c>
      <c r="F272" s="774"/>
      <c r="G272" s="788"/>
      <c r="H272" s="770"/>
    </row>
    <row r="273" spans="1:54" ht="24" customHeight="1">
      <c r="A273" s="762">
        <v>7130820026</v>
      </c>
      <c r="B273" s="763" t="s">
        <v>775</v>
      </c>
      <c r="C273" s="764" t="s">
        <v>350</v>
      </c>
      <c r="D273" s="765">
        <v>572.54999999999995</v>
      </c>
      <c r="E273" s="774" t="s">
        <v>776</v>
      </c>
      <c r="F273" s="774"/>
      <c r="G273" s="788"/>
      <c r="H273" s="770"/>
    </row>
    <row r="274" spans="1:54" ht="24" customHeight="1">
      <c r="A274" s="762">
        <v>7130820027</v>
      </c>
      <c r="B274" s="763" t="s">
        <v>777</v>
      </c>
      <c r="C274" s="764" t="s">
        <v>350</v>
      </c>
      <c r="D274" s="765">
        <v>2341.4499999999998</v>
      </c>
      <c r="E274" s="774" t="s">
        <v>778</v>
      </c>
      <c r="F274" s="774"/>
      <c r="G274" s="788"/>
      <c r="H274" s="770"/>
    </row>
    <row r="275" spans="1:54" ht="24" customHeight="1">
      <c r="A275" s="797">
        <v>7130820029</v>
      </c>
      <c r="B275" s="786" t="s">
        <v>284</v>
      </c>
      <c r="C275" s="773" t="s">
        <v>94</v>
      </c>
      <c r="D275" s="765">
        <v>42.66</v>
      </c>
      <c r="E275" s="774"/>
      <c r="F275" s="774"/>
      <c r="G275" s="788"/>
      <c r="H275" s="770"/>
    </row>
    <row r="276" spans="1:54" s="777" customFormat="1" ht="24" customHeight="1">
      <c r="A276" s="762">
        <v>7130820030</v>
      </c>
      <c r="B276" s="763" t="s">
        <v>779</v>
      </c>
      <c r="C276" s="764" t="s">
        <v>94</v>
      </c>
      <c r="D276" s="765">
        <v>300.14</v>
      </c>
      <c r="E276" s="774" t="s">
        <v>780</v>
      </c>
      <c r="F276" s="774"/>
      <c r="G276" s="786"/>
      <c r="H276" s="770"/>
      <c r="I276" s="757"/>
      <c r="J276" s="757"/>
      <c r="K276" s="757"/>
      <c r="L276" s="757"/>
      <c r="M276" s="757"/>
      <c r="N276" s="757"/>
      <c r="O276" s="757"/>
      <c r="P276" s="757"/>
      <c r="Q276" s="757"/>
      <c r="R276" s="757"/>
      <c r="S276" s="757"/>
      <c r="T276" s="757"/>
      <c r="U276" s="757"/>
      <c r="V276" s="757"/>
      <c r="W276" s="757"/>
      <c r="X276" s="757"/>
      <c r="Y276" s="757"/>
      <c r="Z276" s="757"/>
      <c r="AA276" s="757"/>
      <c r="AB276" s="757"/>
      <c r="AC276" s="757"/>
      <c r="AD276" s="757"/>
      <c r="AE276" s="757"/>
      <c r="AF276" s="757"/>
      <c r="AG276" s="757"/>
      <c r="AH276" s="757"/>
      <c r="AI276" s="757"/>
      <c r="AJ276" s="757"/>
      <c r="AK276" s="757"/>
      <c r="AL276" s="757"/>
      <c r="AM276" s="757"/>
      <c r="AN276" s="757"/>
      <c r="AO276" s="757"/>
      <c r="AP276" s="757"/>
      <c r="AQ276" s="757"/>
      <c r="AR276" s="757"/>
      <c r="AS276" s="757"/>
      <c r="AT276" s="757"/>
      <c r="AU276" s="757"/>
      <c r="AV276" s="757"/>
      <c r="AW276" s="757"/>
      <c r="AX276" s="757"/>
      <c r="AY276" s="757"/>
      <c r="AZ276" s="757"/>
      <c r="BA276" s="757"/>
      <c r="BB276" s="757"/>
    </row>
    <row r="277" spans="1:54" ht="24" customHeight="1">
      <c r="A277" s="762">
        <v>7130820071</v>
      </c>
      <c r="B277" s="763" t="s">
        <v>781</v>
      </c>
      <c r="C277" s="764" t="s">
        <v>94</v>
      </c>
      <c r="D277" s="765">
        <v>57.77</v>
      </c>
      <c r="E277" s="774" t="s">
        <v>782</v>
      </c>
      <c r="F277" s="774"/>
      <c r="G277" s="786"/>
      <c r="H277" s="770"/>
    </row>
    <row r="278" spans="1:54" s="777" customFormat="1" ht="24" customHeight="1">
      <c r="A278" s="762">
        <v>7130820075</v>
      </c>
      <c r="B278" s="763" t="s">
        <v>783</v>
      </c>
      <c r="C278" s="764" t="s">
        <v>94</v>
      </c>
      <c r="D278" s="765">
        <v>296.39</v>
      </c>
      <c r="E278" s="774" t="s">
        <v>784</v>
      </c>
      <c r="F278" s="774"/>
      <c r="G278" s="788"/>
      <c r="H278" s="770"/>
      <c r="I278" s="757"/>
      <c r="J278" s="757"/>
      <c r="K278" s="757"/>
      <c r="L278" s="757"/>
      <c r="M278" s="757"/>
      <c r="N278" s="757"/>
      <c r="O278" s="757"/>
      <c r="P278" s="757"/>
      <c r="Q278" s="757"/>
      <c r="R278" s="757"/>
      <c r="S278" s="757"/>
      <c r="T278" s="757"/>
      <c r="U278" s="757"/>
      <c r="V278" s="757"/>
      <c r="W278" s="757"/>
      <c r="X278" s="757"/>
      <c r="Y278" s="757"/>
      <c r="Z278" s="757"/>
      <c r="AA278" s="757"/>
      <c r="AB278" s="757"/>
      <c r="AC278" s="757"/>
      <c r="AD278" s="757"/>
      <c r="AE278" s="757"/>
      <c r="AF278" s="757"/>
      <c r="AG278" s="757"/>
      <c r="AH278" s="757"/>
      <c r="AI278" s="757"/>
      <c r="AJ278" s="757"/>
      <c r="AK278" s="757"/>
      <c r="AL278" s="757"/>
      <c r="AM278" s="757"/>
      <c r="AN278" s="757"/>
      <c r="AO278" s="757"/>
      <c r="AP278" s="757"/>
      <c r="AQ278" s="757"/>
      <c r="AR278" s="757"/>
      <c r="AS278" s="757"/>
      <c r="AT278" s="757"/>
      <c r="AU278" s="757"/>
      <c r="AV278" s="757"/>
      <c r="AW278" s="757"/>
      <c r="AX278" s="757"/>
      <c r="AY278" s="757"/>
      <c r="AZ278" s="757"/>
      <c r="BA278" s="757"/>
      <c r="BB278" s="757"/>
    </row>
    <row r="279" spans="1:54" ht="24" customHeight="1">
      <c r="A279" s="762">
        <v>7130820101</v>
      </c>
      <c r="B279" s="763" t="s">
        <v>785</v>
      </c>
      <c r="C279" s="764" t="s">
        <v>94</v>
      </c>
      <c r="D279" s="765">
        <v>13.71</v>
      </c>
      <c r="E279" s="772" t="s">
        <v>786</v>
      </c>
      <c r="F279" s="774"/>
      <c r="G279" s="788"/>
      <c r="H279" s="770"/>
    </row>
    <row r="280" spans="1:54" s="777" customFormat="1" ht="24" customHeight="1">
      <c r="A280" s="762">
        <v>7130820106</v>
      </c>
      <c r="B280" s="763" t="s">
        <v>787</v>
      </c>
      <c r="C280" s="764" t="s">
        <v>94</v>
      </c>
      <c r="D280" s="765">
        <v>16.22</v>
      </c>
      <c r="E280" s="772" t="s">
        <v>788</v>
      </c>
      <c r="F280" s="774"/>
      <c r="G280" s="788"/>
      <c r="H280" s="770"/>
      <c r="I280" s="757"/>
      <c r="J280" s="757"/>
      <c r="K280" s="757"/>
      <c r="L280" s="757"/>
      <c r="M280" s="757"/>
      <c r="N280" s="757"/>
      <c r="O280" s="757"/>
      <c r="P280" s="757"/>
      <c r="Q280" s="757"/>
      <c r="R280" s="757"/>
      <c r="S280" s="757"/>
      <c r="T280" s="757"/>
      <c r="U280" s="757"/>
      <c r="V280" s="757"/>
      <c r="W280" s="757"/>
      <c r="X280" s="757"/>
      <c r="Y280" s="757"/>
      <c r="Z280" s="757"/>
      <c r="AA280" s="757"/>
      <c r="AB280" s="757"/>
      <c r="AC280" s="757"/>
      <c r="AD280" s="757"/>
      <c r="AE280" s="757"/>
      <c r="AF280" s="757"/>
      <c r="AG280" s="757"/>
      <c r="AH280" s="757"/>
      <c r="AI280" s="757"/>
      <c r="AJ280" s="757"/>
      <c r="AK280" s="757"/>
      <c r="AL280" s="757"/>
      <c r="AM280" s="757"/>
      <c r="AN280" s="757"/>
      <c r="AO280" s="757"/>
      <c r="AP280" s="757"/>
      <c r="AQ280" s="757"/>
      <c r="AR280" s="757"/>
      <c r="AS280" s="757"/>
      <c r="AT280" s="757"/>
      <c r="AU280" s="757"/>
      <c r="AV280" s="757"/>
      <c r="AW280" s="757"/>
      <c r="AX280" s="757"/>
      <c r="AY280" s="757"/>
      <c r="AZ280" s="757"/>
      <c r="BA280" s="757"/>
      <c r="BB280" s="757"/>
    </row>
    <row r="281" spans="1:54" ht="24" customHeight="1">
      <c r="A281" s="762">
        <v>7130820117</v>
      </c>
      <c r="B281" s="763" t="s">
        <v>789</v>
      </c>
      <c r="C281" s="764" t="s">
        <v>94</v>
      </c>
      <c r="D281" s="765">
        <v>13.06</v>
      </c>
      <c r="E281" s="774" t="s">
        <v>790</v>
      </c>
      <c r="F281" s="774"/>
      <c r="G281" s="788"/>
      <c r="H281" s="770"/>
    </row>
    <row r="282" spans="1:54" ht="24" customHeight="1">
      <c r="A282" s="762">
        <v>7130820155</v>
      </c>
      <c r="B282" s="763" t="s">
        <v>791</v>
      </c>
      <c r="C282" s="764" t="s">
        <v>94</v>
      </c>
      <c r="D282" s="765">
        <v>94.62</v>
      </c>
      <c r="E282" s="774" t="s">
        <v>792</v>
      </c>
      <c r="F282" s="774"/>
      <c r="G282" s="788"/>
      <c r="H282" s="770"/>
    </row>
    <row r="283" spans="1:54" ht="24" customHeight="1">
      <c r="A283" s="762">
        <v>7130820158</v>
      </c>
      <c r="B283" s="763" t="s">
        <v>793</v>
      </c>
      <c r="C283" s="764" t="s">
        <v>94</v>
      </c>
      <c r="D283" s="765">
        <v>314.87</v>
      </c>
      <c r="E283" s="774" t="s">
        <v>794</v>
      </c>
      <c r="F283" s="774"/>
      <c r="G283" s="788"/>
      <c r="H283" s="770"/>
    </row>
    <row r="284" spans="1:54" ht="24" customHeight="1">
      <c r="A284" s="762">
        <v>7130820201</v>
      </c>
      <c r="B284" s="763" t="s">
        <v>795</v>
      </c>
      <c r="C284" s="764" t="s">
        <v>94</v>
      </c>
      <c r="D284" s="765">
        <v>48.04</v>
      </c>
      <c r="E284" s="774" t="s">
        <v>796</v>
      </c>
      <c r="F284" s="774"/>
      <c r="G284" s="788"/>
      <c r="H284" s="770"/>
    </row>
    <row r="285" spans="1:54" ht="24" customHeight="1">
      <c r="A285" s="762">
        <v>7130820206</v>
      </c>
      <c r="B285" s="763" t="s">
        <v>797</v>
      </c>
      <c r="C285" s="764" t="s">
        <v>94</v>
      </c>
      <c r="D285" s="765">
        <v>47.37</v>
      </c>
      <c r="E285" s="772" t="s">
        <v>798</v>
      </c>
      <c r="F285" s="774"/>
      <c r="G285" s="788"/>
      <c r="H285" s="770"/>
    </row>
    <row r="286" spans="1:54" ht="24" customHeight="1">
      <c r="A286" s="762">
        <v>7130820216</v>
      </c>
      <c r="B286" s="763" t="s">
        <v>799</v>
      </c>
      <c r="C286" s="764" t="s">
        <v>94</v>
      </c>
      <c r="D286" s="765">
        <v>53.92</v>
      </c>
      <c r="E286" s="772" t="s">
        <v>800</v>
      </c>
      <c r="F286" s="774"/>
      <c r="G286" s="788"/>
      <c r="H286" s="770"/>
    </row>
    <row r="287" spans="1:54" ht="24" customHeight="1">
      <c r="A287" s="762">
        <v>7130820241</v>
      </c>
      <c r="B287" s="763" t="s">
        <v>801</v>
      </c>
      <c r="C287" s="764" t="s">
        <v>94</v>
      </c>
      <c r="D287" s="765">
        <v>158.71</v>
      </c>
      <c r="E287" s="774" t="s">
        <v>802</v>
      </c>
      <c r="F287" s="774"/>
      <c r="G287" s="788"/>
      <c r="H287" s="770"/>
    </row>
    <row r="288" spans="1:54" ht="24" customHeight="1">
      <c r="A288" s="762">
        <v>7130820248</v>
      </c>
      <c r="B288" s="763" t="s">
        <v>803</v>
      </c>
      <c r="C288" s="764" t="s">
        <v>94</v>
      </c>
      <c r="D288" s="765">
        <v>329.72</v>
      </c>
      <c r="E288" s="774" t="s">
        <v>804</v>
      </c>
      <c r="F288" s="774"/>
      <c r="G288" s="788"/>
      <c r="H288" s="770"/>
    </row>
    <row r="289" spans="1:54" ht="24" customHeight="1">
      <c r="A289" s="817">
        <v>7130820312</v>
      </c>
      <c r="B289" s="763" t="s">
        <v>805</v>
      </c>
      <c r="C289" s="764" t="s">
        <v>53</v>
      </c>
      <c r="D289" s="765">
        <v>2825.21</v>
      </c>
      <c r="E289" s="772" t="s">
        <v>806</v>
      </c>
      <c r="F289" s="774"/>
      <c r="G289" s="788"/>
      <c r="H289" s="770"/>
    </row>
    <row r="290" spans="1:54" ht="24" customHeight="1">
      <c r="A290" s="762">
        <v>7130830006</v>
      </c>
      <c r="B290" s="763" t="s">
        <v>807</v>
      </c>
      <c r="C290" s="764" t="s">
        <v>18</v>
      </c>
      <c r="D290" s="765">
        <v>209.75</v>
      </c>
      <c r="E290" s="774" t="s">
        <v>808</v>
      </c>
      <c r="F290" s="774"/>
      <c r="G290" s="788"/>
      <c r="H290" s="770"/>
    </row>
    <row r="291" spans="1:54" s="784" customFormat="1" ht="24" customHeight="1">
      <c r="A291" s="792">
        <v>7130830025</v>
      </c>
      <c r="B291" s="793" t="s">
        <v>809</v>
      </c>
      <c r="C291" s="805" t="s">
        <v>153</v>
      </c>
      <c r="D291" s="765"/>
      <c r="E291" s="781" t="s">
        <v>810</v>
      </c>
      <c r="F291" s="781"/>
      <c r="G291" s="791" t="s">
        <v>395</v>
      </c>
      <c r="H291" s="783"/>
    </row>
    <row r="292" spans="1:54" s="784" customFormat="1" ht="24" customHeight="1">
      <c r="A292" s="792">
        <v>7130830026</v>
      </c>
      <c r="B292" s="793" t="s">
        <v>811</v>
      </c>
      <c r="C292" s="805" t="s">
        <v>153</v>
      </c>
      <c r="D292" s="765"/>
      <c r="E292" s="781" t="s">
        <v>812</v>
      </c>
      <c r="F292" s="781"/>
      <c r="G292" s="791" t="s">
        <v>395</v>
      </c>
      <c r="H292" s="783"/>
    </row>
    <row r="293" spans="1:54" s="784" customFormat="1" ht="24" customHeight="1">
      <c r="A293" s="792">
        <v>7130830027</v>
      </c>
      <c r="B293" s="793" t="s">
        <v>813</v>
      </c>
      <c r="C293" s="805" t="s">
        <v>153</v>
      </c>
      <c r="D293" s="765"/>
      <c r="E293" s="781" t="s">
        <v>814</v>
      </c>
      <c r="F293" s="781"/>
      <c r="G293" s="791" t="s">
        <v>395</v>
      </c>
      <c r="H293" s="783"/>
    </row>
    <row r="294" spans="1:54" s="784" customFormat="1" ht="24" customHeight="1">
      <c r="A294" s="792">
        <v>7130830028</v>
      </c>
      <c r="B294" s="793" t="s">
        <v>815</v>
      </c>
      <c r="C294" s="805" t="s">
        <v>153</v>
      </c>
      <c r="D294" s="765"/>
      <c r="E294" s="781" t="s">
        <v>816</v>
      </c>
      <c r="F294" s="781"/>
      <c r="G294" s="791" t="s">
        <v>395</v>
      </c>
      <c r="H294" s="783"/>
    </row>
    <row r="295" spans="1:54" ht="24" customHeight="1">
      <c r="A295" s="762">
        <v>7130830050</v>
      </c>
      <c r="B295" s="763" t="s">
        <v>817</v>
      </c>
      <c r="C295" s="764" t="s">
        <v>94</v>
      </c>
      <c r="D295" s="765">
        <v>48.77</v>
      </c>
      <c r="E295" s="772" t="s">
        <v>818</v>
      </c>
      <c r="F295" s="774"/>
      <c r="G295" s="788"/>
      <c r="H295" s="770"/>
    </row>
    <row r="296" spans="1:54" ht="24" customHeight="1">
      <c r="A296" s="762">
        <v>7130830051</v>
      </c>
      <c r="B296" s="763" t="s">
        <v>819</v>
      </c>
      <c r="C296" s="764" t="s">
        <v>94</v>
      </c>
      <c r="D296" s="765">
        <v>190.35</v>
      </c>
      <c r="E296" s="772" t="s">
        <v>820</v>
      </c>
      <c r="F296" s="774"/>
      <c r="G296" s="788"/>
      <c r="H296" s="770"/>
    </row>
    <row r="297" spans="1:54" ht="24" customHeight="1">
      <c r="A297" s="762">
        <v>7130830052</v>
      </c>
      <c r="B297" s="763" t="s">
        <v>821</v>
      </c>
      <c r="C297" s="764" t="s">
        <v>94</v>
      </c>
      <c r="D297" s="765">
        <v>948.81</v>
      </c>
      <c r="E297" s="774"/>
      <c r="F297" s="774"/>
      <c r="G297" s="788"/>
      <c r="H297" s="770"/>
    </row>
    <row r="298" spans="1:54" s="777" customFormat="1" ht="24" customHeight="1">
      <c r="A298" s="762">
        <v>7130830053</v>
      </c>
      <c r="B298" s="763" t="s">
        <v>822</v>
      </c>
      <c r="C298" s="764" t="s">
        <v>153</v>
      </c>
      <c r="D298" s="765">
        <v>21440.68</v>
      </c>
      <c r="E298" s="772" t="s">
        <v>823</v>
      </c>
      <c r="F298" s="775" t="s">
        <v>362</v>
      </c>
      <c r="G298" s="786"/>
      <c r="H298" s="770"/>
      <c r="I298" s="757"/>
      <c r="J298" s="757"/>
      <c r="K298" s="757"/>
      <c r="L298" s="757"/>
      <c r="M298" s="757"/>
      <c r="N298" s="757"/>
      <c r="O298" s="757"/>
      <c r="P298" s="757"/>
      <c r="Q298" s="757"/>
      <c r="R298" s="757"/>
      <c r="S298" s="757"/>
      <c r="T298" s="757"/>
      <c r="U298" s="757"/>
      <c r="V298" s="757"/>
      <c r="W298" s="757"/>
      <c r="X298" s="757"/>
      <c r="Y298" s="757"/>
      <c r="Z298" s="757"/>
      <c r="AA298" s="757"/>
      <c r="AB298" s="757"/>
      <c r="AC298" s="757"/>
      <c r="AD298" s="757"/>
      <c r="AE298" s="757"/>
      <c r="AF298" s="757"/>
      <c r="AG298" s="757"/>
      <c r="AH298" s="757"/>
      <c r="AI298" s="757"/>
      <c r="AJ298" s="757"/>
      <c r="AK298" s="757"/>
      <c r="AL298" s="757"/>
      <c r="AM298" s="757"/>
      <c r="AN298" s="757"/>
      <c r="AO298" s="757"/>
      <c r="AP298" s="757"/>
      <c r="AQ298" s="757"/>
      <c r="AR298" s="757"/>
      <c r="AS298" s="757"/>
      <c r="AT298" s="757"/>
      <c r="AU298" s="757"/>
      <c r="AV298" s="757"/>
      <c r="AW298" s="757"/>
      <c r="AX298" s="757"/>
      <c r="AY298" s="757"/>
      <c r="AZ298" s="757"/>
      <c r="BA298" s="757"/>
      <c r="BB298" s="757"/>
    </row>
    <row r="299" spans="1:54" ht="24" customHeight="1">
      <c r="A299" s="762">
        <v>7130830054</v>
      </c>
      <c r="B299" s="763" t="s">
        <v>824</v>
      </c>
      <c r="C299" s="764" t="s">
        <v>94</v>
      </c>
      <c r="D299" s="765">
        <v>554.1</v>
      </c>
      <c r="E299" s="774"/>
      <c r="F299" s="774"/>
      <c r="G299" s="788"/>
      <c r="H299" s="770"/>
    </row>
    <row r="300" spans="1:54" s="777" customFormat="1" ht="24" customHeight="1">
      <c r="A300" s="762">
        <v>7130830055</v>
      </c>
      <c r="B300" s="763" t="s">
        <v>825</v>
      </c>
      <c r="C300" s="764" t="s">
        <v>153</v>
      </c>
      <c r="D300" s="765">
        <v>32585.83</v>
      </c>
      <c r="E300" s="772" t="s">
        <v>826</v>
      </c>
      <c r="F300" s="775" t="s">
        <v>362</v>
      </c>
      <c r="G300" s="786"/>
      <c r="H300" s="770"/>
      <c r="I300" s="757"/>
      <c r="J300" s="757"/>
      <c r="K300" s="757"/>
      <c r="L300" s="757"/>
      <c r="M300" s="757"/>
      <c r="N300" s="757"/>
      <c r="O300" s="757"/>
      <c r="P300" s="757"/>
      <c r="Q300" s="757"/>
      <c r="R300" s="757"/>
      <c r="S300" s="757"/>
      <c r="T300" s="757"/>
      <c r="U300" s="757"/>
      <c r="V300" s="757"/>
      <c r="W300" s="757"/>
      <c r="X300" s="757"/>
      <c r="Y300" s="757"/>
      <c r="Z300" s="757"/>
      <c r="AA300" s="757"/>
      <c r="AB300" s="757"/>
      <c r="AC300" s="757"/>
      <c r="AD300" s="757"/>
      <c r="AE300" s="757"/>
      <c r="AF300" s="757"/>
      <c r="AG300" s="757"/>
      <c r="AH300" s="757"/>
      <c r="AI300" s="757"/>
      <c r="AJ300" s="757"/>
      <c r="AK300" s="757"/>
      <c r="AL300" s="757"/>
      <c r="AM300" s="757"/>
      <c r="AN300" s="757"/>
      <c r="AO300" s="757"/>
      <c r="AP300" s="757"/>
      <c r="AQ300" s="757"/>
      <c r="AR300" s="757"/>
      <c r="AS300" s="757"/>
      <c r="AT300" s="757"/>
      <c r="AU300" s="757"/>
      <c r="AV300" s="757"/>
      <c r="AW300" s="757"/>
      <c r="AX300" s="757"/>
      <c r="AY300" s="757"/>
      <c r="AZ300" s="757"/>
      <c r="BA300" s="757"/>
      <c r="BB300" s="757"/>
    </row>
    <row r="301" spans="1:54" ht="24" customHeight="1">
      <c r="A301" s="762">
        <v>7130830056</v>
      </c>
      <c r="B301" s="763" t="s">
        <v>827</v>
      </c>
      <c r="C301" s="764" t="s">
        <v>94</v>
      </c>
      <c r="D301" s="765">
        <v>554.1</v>
      </c>
      <c r="E301" s="774"/>
      <c r="F301" s="774"/>
      <c r="G301" s="788"/>
      <c r="H301" s="770"/>
    </row>
    <row r="302" spans="1:54" s="777" customFormat="1" ht="24" customHeight="1">
      <c r="A302" s="762">
        <v>7130830057</v>
      </c>
      <c r="B302" s="763" t="s">
        <v>828</v>
      </c>
      <c r="C302" s="764" t="s">
        <v>153</v>
      </c>
      <c r="D302" s="765">
        <v>54296.53</v>
      </c>
      <c r="E302" s="772" t="s">
        <v>829</v>
      </c>
      <c r="F302" s="775" t="s">
        <v>362</v>
      </c>
      <c r="G302" s="786"/>
      <c r="H302" s="770"/>
      <c r="I302" s="757"/>
      <c r="J302" s="757"/>
      <c r="K302" s="757"/>
      <c r="L302" s="757"/>
      <c r="M302" s="757"/>
      <c r="N302" s="757"/>
      <c r="O302" s="757"/>
      <c r="P302" s="757"/>
      <c r="Q302" s="757"/>
      <c r="R302" s="757"/>
      <c r="S302" s="757"/>
      <c r="T302" s="757"/>
      <c r="U302" s="757"/>
      <c r="V302" s="757"/>
      <c r="W302" s="757"/>
      <c r="X302" s="757"/>
      <c r="Y302" s="757"/>
      <c r="Z302" s="757"/>
      <c r="AA302" s="757"/>
      <c r="AB302" s="757"/>
      <c r="AC302" s="757"/>
      <c r="AD302" s="757"/>
      <c r="AE302" s="757"/>
      <c r="AF302" s="757"/>
      <c r="AG302" s="757"/>
      <c r="AH302" s="757"/>
      <c r="AI302" s="757"/>
      <c r="AJ302" s="757"/>
      <c r="AK302" s="757"/>
      <c r="AL302" s="757"/>
      <c r="AM302" s="757"/>
      <c r="AN302" s="757"/>
      <c r="AO302" s="757"/>
      <c r="AP302" s="757"/>
      <c r="AQ302" s="757"/>
      <c r="AR302" s="757"/>
      <c r="AS302" s="757"/>
      <c r="AT302" s="757"/>
      <c r="AU302" s="757"/>
      <c r="AV302" s="757"/>
      <c r="AW302" s="757"/>
      <c r="AX302" s="757"/>
      <c r="AY302" s="757"/>
      <c r="AZ302" s="757"/>
      <c r="BA302" s="757"/>
      <c r="BB302" s="757"/>
    </row>
    <row r="303" spans="1:54" ht="24" customHeight="1">
      <c r="A303" s="762">
        <v>7130830058</v>
      </c>
      <c r="B303" s="763" t="s">
        <v>830</v>
      </c>
      <c r="C303" s="764" t="s">
        <v>94</v>
      </c>
      <c r="D303" s="765">
        <v>281.69</v>
      </c>
      <c r="E303" s="789"/>
      <c r="F303" s="789"/>
      <c r="G303" s="788"/>
      <c r="H303" s="770"/>
    </row>
    <row r="304" spans="1:54" s="777" customFormat="1" ht="24" customHeight="1">
      <c r="A304" s="762">
        <v>7130830060</v>
      </c>
      <c r="B304" s="763" t="s">
        <v>815</v>
      </c>
      <c r="C304" s="764" t="s">
        <v>153</v>
      </c>
      <c r="D304" s="765">
        <v>80886.42</v>
      </c>
      <c r="E304" s="772" t="s">
        <v>831</v>
      </c>
      <c r="F304" s="775" t="s">
        <v>362</v>
      </c>
      <c r="G304" s="786"/>
      <c r="H304" s="770"/>
      <c r="I304" s="757"/>
      <c r="J304" s="757"/>
      <c r="K304" s="757"/>
      <c r="L304" s="757"/>
      <c r="M304" s="757"/>
      <c r="N304" s="757"/>
      <c r="O304" s="757"/>
      <c r="P304" s="757"/>
      <c r="Q304" s="757"/>
      <c r="R304" s="757"/>
      <c r="S304" s="757"/>
      <c r="T304" s="757"/>
      <c r="U304" s="757"/>
      <c r="V304" s="757"/>
      <c r="W304" s="757"/>
      <c r="X304" s="757"/>
      <c r="Y304" s="757"/>
      <c r="Z304" s="757"/>
      <c r="AA304" s="757"/>
      <c r="AB304" s="757"/>
      <c r="AC304" s="757"/>
      <c r="AD304" s="757"/>
      <c r="AE304" s="757"/>
      <c r="AF304" s="757"/>
      <c r="AG304" s="757"/>
      <c r="AH304" s="757"/>
      <c r="AI304" s="757"/>
      <c r="AJ304" s="757"/>
      <c r="AK304" s="757"/>
      <c r="AL304" s="757"/>
      <c r="AM304" s="757"/>
      <c r="AN304" s="757"/>
      <c r="AO304" s="757"/>
      <c r="AP304" s="757"/>
      <c r="AQ304" s="757"/>
      <c r="AR304" s="757"/>
      <c r="AS304" s="757"/>
      <c r="AT304" s="757"/>
      <c r="AU304" s="757"/>
      <c r="AV304" s="757"/>
      <c r="AW304" s="757"/>
      <c r="AX304" s="757"/>
      <c r="AY304" s="757"/>
      <c r="AZ304" s="757"/>
      <c r="BA304" s="757"/>
      <c r="BB304" s="757"/>
    </row>
    <row r="305" spans="1:54" s="777" customFormat="1" ht="24" customHeight="1">
      <c r="A305" s="762">
        <v>7130830063</v>
      </c>
      <c r="B305" s="763" t="s">
        <v>832</v>
      </c>
      <c r="C305" s="764" t="s">
        <v>153</v>
      </c>
      <c r="D305" s="765">
        <v>108629.07</v>
      </c>
      <c r="E305" s="772" t="s">
        <v>833</v>
      </c>
      <c r="F305" s="775" t="s">
        <v>362</v>
      </c>
      <c r="G305" s="786"/>
      <c r="H305" s="770"/>
      <c r="I305" s="757"/>
      <c r="J305" s="757"/>
      <c r="K305" s="757"/>
      <c r="L305" s="757"/>
      <c r="M305" s="757"/>
      <c r="N305" s="757"/>
      <c r="O305" s="757"/>
      <c r="P305" s="757"/>
      <c r="Q305" s="757"/>
      <c r="R305" s="757"/>
      <c r="S305" s="757"/>
      <c r="T305" s="757"/>
      <c r="U305" s="757"/>
      <c r="V305" s="757"/>
      <c r="W305" s="757"/>
      <c r="X305" s="757"/>
      <c r="Y305" s="757"/>
      <c r="Z305" s="757"/>
      <c r="AA305" s="757"/>
      <c r="AB305" s="757"/>
      <c r="AC305" s="757"/>
      <c r="AD305" s="757"/>
      <c r="AE305" s="757"/>
      <c r="AF305" s="757"/>
      <c r="AG305" s="757"/>
      <c r="AH305" s="757"/>
      <c r="AI305" s="757"/>
      <c r="AJ305" s="757"/>
      <c r="AK305" s="757"/>
      <c r="AL305" s="757"/>
      <c r="AM305" s="757"/>
      <c r="AN305" s="757"/>
      <c r="AO305" s="757"/>
      <c r="AP305" s="757"/>
      <c r="AQ305" s="757"/>
      <c r="AR305" s="757"/>
      <c r="AS305" s="757"/>
      <c r="AT305" s="757"/>
      <c r="AU305" s="757"/>
      <c r="AV305" s="757"/>
      <c r="AW305" s="757"/>
      <c r="AX305" s="757"/>
      <c r="AY305" s="757"/>
      <c r="AZ305" s="757"/>
      <c r="BA305" s="757"/>
      <c r="BB305" s="757"/>
    </row>
    <row r="306" spans="1:54" s="777" customFormat="1" ht="24" customHeight="1">
      <c r="A306" s="762">
        <v>7130830070</v>
      </c>
      <c r="B306" s="763" t="s">
        <v>834</v>
      </c>
      <c r="C306" s="764" t="s">
        <v>153</v>
      </c>
      <c r="D306" s="765">
        <v>231244.93</v>
      </c>
      <c r="E306" s="772" t="s">
        <v>835</v>
      </c>
      <c r="F306" s="775" t="s">
        <v>362</v>
      </c>
      <c r="G306" s="786"/>
      <c r="H306" s="770"/>
      <c r="I306" s="757"/>
      <c r="J306" s="757"/>
      <c r="K306" s="757"/>
      <c r="L306" s="757"/>
      <c r="M306" s="757"/>
      <c r="N306" s="757"/>
      <c r="O306" s="757"/>
      <c r="P306" s="757"/>
      <c r="Q306" s="757"/>
      <c r="R306" s="757"/>
      <c r="S306" s="757"/>
      <c r="T306" s="757"/>
      <c r="U306" s="757"/>
      <c r="V306" s="757"/>
      <c r="W306" s="757"/>
      <c r="X306" s="757"/>
      <c r="Y306" s="757"/>
      <c r="Z306" s="757"/>
      <c r="AA306" s="757"/>
      <c r="AB306" s="757"/>
      <c r="AC306" s="757"/>
      <c r="AD306" s="757"/>
      <c r="AE306" s="757"/>
      <c r="AF306" s="757"/>
      <c r="AG306" s="757"/>
      <c r="AH306" s="757"/>
      <c r="AI306" s="757"/>
      <c r="AJ306" s="757"/>
      <c r="AK306" s="757"/>
      <c r="AL306" s="757"/>
      <c r="AM306" s="757"/>
      <c r="AN306" s="757"/>
      <c r="AO306" s="757"/>
      <c r="AP306" s="757"/>
      <c r="AQ306" s="757"/>
      <c r="AR306" s="757"/>
      <c r="AS306" s="757"/>
      <c r="AT306" s="757"/>
      <c r="AU306" s="757"/>
      <c r="AV306" s="757"/>
      <c r="AW306" s="757"/>
      <c r="AX306" s="757"/>
      <c r="AY306" s="757"/>
      <c r="AZ306" s="757"/>
      <c r="BA306" s="757"/>
      <c r="BB306" s="757"/>
    </row>
    <row r="307" spans="1:54" s="784" customFormat="1" ht="24" customHeight="1">
      <c r="A307" s="792">
        <v>7130830084</v>
      </c>
      <c r="B307" s="793" t="s">
        <v>832</v>
      </c>
      <c r="C307" s="805" t="s">
        <v>153</v>
      </c>
      <c r="D307" s="765"/>
      <c r="E307" s="781" t="s">
        <v>836</v>
      </c>
      <c r="F307" s="781"/>
      <c r="G307" s="791" t="s">
        <v>395</v>
      </c>
      <c r="H307" s="783"/>
    </row>
    <row r="308" spans="1:54" ht="27.75" customHeight="1">
      <c r="A308" s="762">
        <v>7130830585</v>
      </c>
      <c r="B308" s="763" t="s">
        <v>106</v>
      </c>
      <c r="C308" s="764" t="s">
        <v>94</v>
      </c>
      <c r="D308" s="765">
        <v>360.25</v>
      </c>
      <c r="E308" s="772" t="s">
        <v>837</v>
      </c>
      <c r="F308" s="774"/>
      <c r="G308" s="788"/>
      <c r="H308" s="770"/>
    </row>
    <row r="309" spans="1:54" ht="24" customHeight="1">
      <c r="A309" s="762">
        <v>7130830586</v>
      </c>
      <c r="B309" s="763" t="s">
        <v>838</v>
      </c>
      <c r="C309" s="764" t="s">
        <v>94</v>
      </c>
      <c r="D309" s="765">
        <v>287.88</v>
      </c>
      <c r="E309" s="772" t="s">
        <v>839</v>
      </c>
      <c r="F309" s="774"/>
      <c r="G309" s="788"/>
      <c r="H309" s="770"/>
    </row>
    <row r="310" spans="1:54" ht="24" customHeight="1">
      <c r="A310" s="762">
        <v>7130830002</v>
      </c>
      <c r="B310" s="763" t="s">
        <v>840</v>
      </c>
      <c r="C310" s="764" t="s">
        <v>94</v>
      </c>
      <c r="D310" s="765">
        <v>421.6</v>
      </c>
      <c r="E310" s="772" t="s">
        <v>839</v>
      </c>
      <c r="F310" s="774" t="s">
        <v>393</v>
      </c>
      <c r="G310" s="788"/>
      <c r="H310" s="770"/>
    </row>
    <row r="311" spans="1:54" ht="24" customHeight="1">
      <c r="A311" s="762">
        <v>7130830603</v>
      </c>
      <c r="B311" s="763" t="s">
        <v>841</v>
      </c>
      <c r="C311" s="764" t="s">
        <v>94</v>
      </c>
      <c r="D311" s="765">
        <v>413.24</v>
      </c>
      <c r="E311" s="772" t="s">
        <v>842</v>
      </c>
      <c r="F311" s="774"/>
      <c r="G311" s="788"/>
      <c r="H311" s="770"/>
    </row>
    <row r="312" spans="1:54" ht="26.25" customHeight="1">
      <c r="A312" s="762">
        <v>7130830854</v>
      </c>
      <c r="B312" s="763" t="s">
        <v>843</v>
      </c>
      <c r="C312" s="764" t="s">
        <v>94</v>
      </c>
      <c r="D312" s="765">
        <v>39.33</v>
      </c>
      <c r="E312" s="772" t="s">
        <v>844</v>
      </c>
      <c r="F312" s="774"/>
      <c r="G312" s="788"/>
      <c r="H312" s="770"/>
    </row>
    <row r="313" spans="1:54" ht="25.5" customHeight="1">
      <c r="A313" s="762">
        <v>7130830971</v>
      </c>
      <c r="B313" s="776" t="s">
        <v>845</v>
      </c>
      <c r="C313" s="764" t="s">
        <v>94</v>
      </c>
      <c r="D313" s="765">
        <v>294.18</v>
      </c>
      <c r="E313" s="772" t="s">
        <v>846</v>
      </c>
      <c r="F313" s="774"/>
      <c r="G313" s="788"/>
      <c r="H313" s="770"/>
    </row>
    <row r="314" spans="1:54" s="777" customFormat="1" ht="24" customHeight="1">
      <c r="A314" s="762">
        <v>7130840021</v>
      </c>
      <c r="B314" s="763" t="s">
        <v>847</v>
      </c>
      <c r="C314" s="764" t="s">
        <v>94</v>
      </c>
      <c r="D314" s="765">
        <v>4094.6</v>
      </c>
      <c r="E314" s="772" t="s">
        <v>848</v>
      </c>
      <c r="F314" s="774"/>
      <c r="G314" s="818"/>
      <c r="H314" s="770"/>
      <c r="I314" s="757"/>
      <c r="J314" s="757"/>
      <c r="K314" s="757"/>
      <c r="L314" s="757"/>
      <c r="M314" s="757"/>
      <c r="N314" s="757"/>
      <c r="O314" s="757"/>
      <c r="P314" s="757"/>
      <c r="Q314" s="757"/>
      <c r="R314" s="757"/>
      <c r="S314" s="757"/>
      <c r="T314" s="757"/>
      <c r="U314" s="757"/>
      <c r="V314" s="757"/>
      <c r="W314" s="757"/>
      <c r="X314" s="757"/>
      <c r="Y314" s="757"/>
      <c r="Z314" s="757"/>
      <c r="AA314" s="757"/>
      <c r="AB314" s="757"/>
      <c r="AC314" s="757"/>
      <c r="AD314" s="757"/>
      <c r="AE314" s="757"/>
      <c r="AF314" s="757"/>
      <c r="AG314" s="757"/>
      <c r="AH314" s="757"/>
      <c r="AI314" s="757"/>
      <c r="AJ314" s="757"/>
      <c r="AK314" s="757"/>
      <c r="AL314" s="757"/>
      <c r="AM314" s="757"/>
      <c r="AN314" s="757"/>
      <c r="AO314" s="757"/>
      <c r="AP314" s="757"/>
      <c r="AQ314" s="757"/>
      <c r="AR314" s="757"/>
      <c r="AS314" s="757"/>
      <c r="AT314" s="757"/>
      <c r="AU314" s="757"/>
      <c r="AV314" s="757"/>
      <c r="AW314" s="757"/>
      <c r="AX314" s="757"/>
      <c r="AY314" s="757"/>
      <c r="AZ314" s="757"/>
      <c r="BA314" s="757"/>
      <c r="BB314" s="757"/>
    </row>
    <row r="315" spans="1:54" s="777" customFormat="1" ht="24" customHeight="1">
      <c r="A315" s="762">
        <v>7130840029</v>
      </c>
      <c r="B315" s="763" t="s">
        <v>849</v>
      </c>
      <c r="C315" s="764" t="s">
        <v>94</v>
      </c>
      <c r="D315" s="765">
        <v>316.74</v>
      </c>
      <c r="E315" s="772" t="s">
        <v>850</v>
      </c>
      <c r="F315" s="774"/>
      <c r="G315" s="819"/>
      <c r="H315" s="770"/>
      <c r="I315" s="757"/>
      <c r="J315" s="757"/>
      <c r="K315" s="757"/>
      <c r="L315" s="757"/>
      <c r="M315" s="757"/>
      <c r="N315" s="757"/>
      <c r="O315" s="757"/>
      <c r="P315" s="757"/>
      <c r="Q315" s="757"/>
      <c r="R315" s="757"/>
      <c r="S315" s="757"/>
      <c r="T315" s="757"/>
      <c r="U315" s="757"/>
      <c r="V315" s="757"/>
      <c r="W315" s="757"/>
      <c r="X315" s="757"/>
      <c r="Y315" s="757"/>
      <c r="Z315" s="757"/>
      <c r="AA315" s="757"/>
      <c r="AB315" s="757"/>
      <c r="AC315" s="757"/>
      <c r="AD315" s="757"/>
      <c r="AE315" s="757"/>
      <c r="AF315" s="757"/>
      <c r="AG315" s="757"/>
      <c r="AH315" s="757"/>
      <c r="AI315" s="757"/>
      <c r="AJ315" s="757"/>
      <c r="AK315" s="757"/>
      <c r="AL315" s="757"/>
      <c r="AM315" s="757"/>
      <c r="AN315" s="757"/>
      <c r="AO315" s="757"/>
      <c r="AP315" s="757"/>
      <c r="AQ315" s="757"/>
      <c r="AR315" s="757"/>
      <c r="AS315" s="757"/>
      <c r="AT315" s="757"/>
      <c r="AU315" s="757"/>
      <c r="AV315" s="757"/>
      <c r="AW315" s="757"/>
      <c r="AX315" s="757"/>
      <c r="AY315" s="757"/>
      <c r="AZ315" s="757"/>
      <c r="BA315" s="757"/>
      <c r="BB315" s="757"/>
    </row>
    <row r="316" spans="1:54" ht="24" customHeight="1">
      <c r="A316" s="762">
        <v>7130850198</v>
      </c>
      <c r="B316" s="388" t="s">
        <v>851</v>
      </c>
      <c r="C316" s="764" t="s">
        <v>18</v>
      </c>
      <c r="D316" s="765">
        <v>87.42</v>
      </c>
      <c r="E316" s="772"/>
      <c r="F316" s="774"/>
      <c r="G316" s="804"/>
      <c r="H316" s="770"/>
    </row>
    <row r="317" spans="1:54" s="777" customFormat="1" ht="24" customHeight="1">
      <c r="A317" s="762">
        <v>7130850201</v>
      </c>
      <c r="B317" s="772" t="s">
        <v>852</v>
      </c>
      <c r="C317" s="764" t="s">
        <v>53</v>
      </c>
      <c r="D317" s="765">
        <v>5396.16</v>
      </c>
      <c r="E317" s="772" t="s">
        <v>853</v>
      </c>
      <c r="F317" s="774"/>
      <c r="G317" s="788"/>
      <c r="H317" s="770"/>
      <c r="I317" s="757"/>
      <c r="J317" s="757"/>
      <c r="K317" s="757"/>
      <c r="L317" s="757"/>
      <c r="M317" s="757"/>
      <c r="N317" s="757"/>
      <c r="O317" s="757"/>
      <c r="P317" s="757"/>
      <c r="Q317" s="757"/>
      <c r="R317" s="757"/>
      <c r="S317" s="757"/>
      <c r="T317" s="757"/>
      <c r="U317" s="757"/>
      <c r="V317" s="757"/>
      <c r="W317" s="757"/>
      <c r="X317" s="757"/>
      <c r="Y317" s="757"/>
      <c r="Z317" s="757"/>
      <c r="AA317" s="757"/>
      <c r="AB317" s="757"/>
      <c r="AC317" s="757"/>
      <c r="AD317" s="757"/>
      <c r="AE317" s="757"/>
      <c r="AF317" s="757"/>
      <c r="AG317" s="757"/>
      <c r="AH317" s="757"/>
      <c r="AI317" s="757"/>
      <c r="AJ317" s="757"/>
      <c r="AK317" s="757"/>
      <c r="AL317" s="757"/>
      <c r="AM317" s="757"/>
      <c r="AN317" s="757"/>
      <c r="AO317" s="757"/>
      <c r="AP317" s="757"/>
      <c r="AQ317" s="757"/>
      <c r="AR317" s="757"/>
      <c r="AS317" s="757"/>
      <c r="AT317" s="757"/>
      <c r="AU317" s="757"/>
      <c r="AV317" s="757"/>
      <c r="AW317" s="757"/>
      <c r="AX317" s="757"/>
      <c r="AY317" s="757"/>
      <c r="AZ317" s="757"/>
      <c r="BA317" s="757"/>
      <c r="BB317" s="757"/>
    </row>
    <row r="318" spans="1:54" s="777" customFormat="1" ht="24" customHeight="1">
      <c r="A318" s="762">
        <v>7130810224</v>
      </c>
      <c r="B318" s="772" t="s">
        <v>854</v>
      </c>
      <c r="C318" s="764" t="s">
        <v>53</v>
      </c>
      <c r="D318" s="765">
        <v>3934.07</v>
      </c>
      <c r="E318" s="772"/>
      <c r="F318" s="774"/>
      <c r="G318" s="788"/>
      <c r="H318" s="770"/>
      <c r="I318" s="757"/>
      <c r="J318" s="757"/>
      <c r="K318" s="757"/>
      <c r="L318" s="757"/>
      <c r="M318" s="757"/>
      <c r="N318" s="757"/>
      <c r="O318" s="757"/>
      <c r="P318" s="757"/>
      <c r="Q318" s="757"/>
      <c r="R318" s="757"/>
      <c r="S318" s="757"/>
      <c r="T318" s="757"/>
      <c r="U318" s="757"/>
      <c r="V318" s="757"/>
      <c r="W318" s="757"/>
      <c r="X318" s="757"/>
      <c r="Y318" s="757"/>
      <c r="Z318" s="757"/>
      <c r="AA318" s="757"/>
      <c r="AB318" s="757"/>
      <c r="AC318" s="757"/>
      <c r="AD318" s="757"/>
      <c r="AE318" s="757"/>
      <c r="AF318" s="757"/>
      <c r="AG318" s="757"/>
      <c r="AH318" s="757"/>
      <c r="AI318" s="757"/>
      <c r="AJ318" s="757"/>
      <c r="AK318" s="757"/>
      <c r="AL318" s="757"/>
      <c r="AM318" s="757"/>
      <c r="AN318" s="757"/>
      <c r="AO318" s="757"/>
      <c r="AP318" s="757"/>
      <c r="AQ318" s="757"/>
      <c r="AR318" s="757"/>
      <c r="AS318" s="757"/>
      <c r="AT318" s="757"/>
      <c r="AU318" s="757"/>
      <c r="AV318" s="757"/>
      <c r="AW318" s="757"/>
      <c r="AX318" s="757"/>
      <c r="AY318" s="757"/>
      <c r="AZ318" s="757"/>
      <c r="BA318" s="757"/>
      <c r="BB318" s="757"/>
    </row>
    <row r="319" spans="1:54" s="777" customFormat="1" ht="24" customHeight="1">
      <c r="A319" s="762">
        <v>7130850203</v>
      </c>
      <c r="B319" s="772" t="s">
        <v>855</v>
      </c>
      <c r="C319" s="764" t="s">
        <v>90</v>
      </c>
      <c r="D319" s="765">
        <v>5213.3999999999996</v>
      </c>
      <c r="E319" s="772" t="s">
        <v>853</v>
      </c>
      <c r="F319" s="774"/>
      <c r="G319" s="788"/>
      <c r="H319" s="770"/>
      <c r="I319" s="757"/>
      <c r="J319" s="757"/>
      <c r="K319" s="757"/>
      <c r="L319" s="757"/>
      <c r="M319" s="757"/>
      <c r="N319" s="757"/>
      <c r="O319" s="757"/>
      <c r="P319" s="757"/>
      <c r="Q319" s="757"/>
      <c r="R319" s="757"/>
      <c r="S319" s="757"/>
      <c r="T319" s="757"/>
      <c r="U319" s="757"/>
      <c r="V319" s="757"/>
      <c r="W319" s="757"/>
      <c r="X319" s="757"/>
      <c r="Y319" s="757"/>
      <c r="Z319" s="757"/>
      <c r="AA319" s="757"/>
      <c r="AB319" s="757"/>
      <c r="AC319" s="757"/>
      <c r="AD319" s="757"/>
      <c r="AE319" s="757"/>
      <c r="AF319" s="757"/>
      <c r="AG319" s="757"/>
      <c r="AH319" s="757"/>
      <c r="AI319" s="757"/>
      <c r="AJ319" s="757"/>
      <c r="AK319" s="757"/>
      <c r="AL319" s="757"/>
      <c r="AM319" s="757"/>
      <c r="AN319" s="757"/>
      <c r="AO319" s="757"/>
      <c r="AP319" s="757"/>
      <c r="AQ319" s="757"/>
      <c r="AR319" s="757"/>
      <c r="AS319" s="757"/>
      <c r="AT319" s="757"/>
      <c r="AU319" s="757"/>
      <c r="AV319" s="757"/>
      <c r="AW319" s="757"/>
      <c r="AX319" s="757"/>
      <c r="AY319" s="757"/>
      <c r="AZ319" s="757"/>
      <c r="BA319" s="757"/>
      <c r="BB319" s="757"/>
    </row>
    <row r="320" spans="1:54" s="777" customFormat="1" ht="24" customHeight="1">
      <c r="A320" s="762">
        <v>7130810227</v>
      </c>
      <c r="B320" s="388" t="s">
        <v>856</v>
      </c>
      <c r="C320" s="764" t="s">
        <v>53</v>
      </c>
      <c r="D320" s="765">
        <v>4368.43</v>
      </c>
      <c r="E320" s="772"/>
      <c r="F320" s="774"/>
      <c r="G320" s="788"/>
      <c r="H320" s="770"/>
      <c r="I320" s="757"/>
      <c r="J320" s="757"/>
      <c r="K320" s="757"/>
      <c r="L320" s="757"/>
      <c r="M320" s="757"/>
      <c r="N320" s="757"/>
      <c r="O320" s="757"/>
      <c r="P320" s="757"/>
      <c r="Q320" s="757"/>
      <c r="R320" s="757"/>
      <c r="S320" s="757"/>
      <c r="T320" s="757"/>
      <c r="U320" s="757"/>
      <c r="V320" s="757"/>
      <c r="W320" s="757"/>
      <c r="X320" s="757"/>
      <c r="Y320" s="757"/>
      <c r="Z320" s="757"/>
      <c r="AA320" s="757"/>
      <c r="AB320" s="757"/>
      <c r="AC320" s="757"/>
      <c r="AD320" s="757"/>
      <c r="AE320" s="757"/>
      <c r="AF320" s="757"/>
      <c r="AG320" s="757"/>
      <c r="AH320" s="757"/>
      <c r="AI320" s="757"/>
      <c r="AJ320" s="757"/>
      <c r="AK320" s="757"/>
      <c r="AL320" s="757"/>
      <c r="AM320" s="757"/>
      <c r="AN320" s="757"/>
      <c r="AO320" s="757"/>
      <c r="AP320" s="757"/>
      <c r="AQ320" s="757"/>
      <c r="AR320" s="757"/>
      <c r="AS320" s="757"/>
      <c r="AT320" s="757"/>
      <c r="AU320" s="757"/>
      <c r="AV320" s="757"/>
      <c r="AW320" s="757"/>
      <c r="AX320" s="757"/>
      <c r="AY320" s="757"/>
      <c r="AZ320" s="757"/>
      <c r="BA320" s="757"/>
      <c r="BB320" s="757"/>
    </row>
    <row r="321" spans="1:54" s="777" customFormat="1" ht="24" customHeight="1">
      <c r="A321" s="762">
        <v>7130810228</v>
      </c>
      <c r="B321" s="388" t="s">
        <v>857</v>
      </c>
      <c r="C321" s="764" t="s">
        <v>53</v>
      </c>
      <c r="D321" s="765">
        <v>5829.32</v>
      </c>
      <c r="E321" s="772"/>
      <c r="F321" s="774"/>
      <c r="G321" s="788"/>
      <c r="H321" s="770"/>
      <c r="I321" s="757"/>
      <c r="J321" s="757"/>
      <c r="K321" s="757"/>
      <c r="L321" s="757"/>
      <c r="M321" s="757"/>
      <c r="N321" s="757"/>
      <c r="O321" s="757"/>
      <c r="P321" s="757"/>
      <c r="Q321" s="757"/>
      <c r="R321" s="757"/>
      <c r="S321" s="757"/>
      <c r="T321" s="757"/>
      <c r="U321" s="757"/>
      <c r="V321" s="757"/>
      <c r="W321" s="757"/>
      <c r="X321" s="757"/>
      <c r="Y321" s="757"/>
      <c r="Z321" s="757"/>
      <c r="AA321" s="757"/>
      <c r="AB321" s="757"/>
      <c r="AC321" s="757"/>
      <c r="AD321" s="757"/>
      <c r="AE321" s="757"/>
      <c r="AF321" s="757"/>
      <c r="AG321" s="757"/>
      <c r="AH321" s="757"/>
      <c r="AI321" s="757"/>
      <c r="AJ321" s="757"/>
      <c r="AK321" s="757"/>
      <c r="AL321" s="757"/>
      <c r="AM321" s="757"/>
      <c r="AN321" s="757"/>
      <c r="AO321" s="757"/>
      <c r="AP321" s="757"/>
      <c r="AQ321" s="757"/>
      <c r="AR321" s="757"/>
      <c r="AS321" s="757"/>
      <c r="AT321" s="757"/>
      <c r="AU321" s="757"/>
      <c r="AV321" s="757"/>
      <c r="AW321" s="757"/>
      <c r="AX321" s="757"/>
      <c r="AY321" s="757"/>
      <c r="AZ321" s="757"/>
      <c r="BA321" s="757"/>
      <c r="BB321" s="757"/>
    </row>
    <row r="322" spans="1:54" s="777" customFormat="1" ht="24" customHeight="1">
      <c r="A322" s="762">
        <v>7130810229</v>
      </c>
      <c r="B322" s="388" t="s">
        <v>858</v>
      </c>
      <c r="C322" s="764" t="s">
        <v>53</v>
      </c>
      <c r="D322" s="765">
        <v>5367.67</v>
      </c>
      <c r="E322" s="772"/>
      <c r="F322" s="774"/>
      <c r="G322" s="788"/>
      <c r="H322" s="770"/>
      <c r="I322" s="757"/>
      <c r="J322" s="757"/>
      <c r="K322" s="757"/>
      <c r="L322" s="757"/>
      <c r="M322" s="757"/>
      <c r="N322" s="757"/>
      <c r="O322" s="757"/>
      <c r="P322" s="757"/>
      <c r="Q322" s="757"/>
      <c r="R322" s="757"/>
      <c r="S322" s="757"/>
      <c r="T322" s="757"/>
      <c r="U322" s="757"/>
      <c r="V322" s="757"/>
      <c r="W322" s="757"/>
      <c r="X322" s="757"/>
      <c r="Y322" s="757"/>
      <c r="Z322" s="757"/>
      <c r="AA322" s="757"/>
      <c r="AB322" s="757"/>
      <c r="AC322" s="757"/>
      <c r="AD322" s="757"/>
      <c r="AE322" s="757"/>
      <c r="AF322" s="757"/>
      <c r="AG322" s="757"/>
      <c r="AH322" s="757"/>
      <c r="AI322" s="757"/>
      <c r="AJ322" s="757"/>
      <c r="AK322" s="757"/>
      <c r="AL322" s="757"/>
      <c r="AM322" s="757"/>
      <c r="AN322" s="757"/>
      <c r="AO322" s="757"/>
      <c r="AP322" s="757"/>
      <c r="AQ322" s="757"/>
      <c r="AR322" s="757"/>
      <c r="AS322" s="757"/>
      <c r="AT322" s="757"/>
      <c r="AU322" s="757"/>
      <c r="AV322" s="757"/>
      <c r="AW322" s="757"/>
      <c r="AX322" s="757"/>
      <c r="AY322" s="757"/>
      <c r="AZ322" s="757"/>
      <c r="BA322" s="757"/>
      <c r="BB322" s="757"/>
    </row>
    <row r="323" spans="1:54" s="777" customFormat="1" ht="24" customHeight="1">
      <c r="A323" s="762">
        <v>7130810230</v>
      </c>
      <c r="B323" s="388" t="s">
        <v>859</v>
      </c>
      <c r="C323" s="764" t="s">
        <v>53</v>
      </c>
      <c r="D323" s="765">
        <v>11630.14</v>
      </c>
      <c r="E323" s="772"/>
      <c r="F323" s="774"/>
      <c r="G323" s="788"/>
      <c r="H323" s="770"/>
      <c r="I323" s="757"/>
      <c r="J323" s="757"/>
      <c r="K323" s="757"/>
      <c r="L323" s="757"/>
      <c r="M323" s="757"/>
      <c r="N323" s="757"/>
      <c r="O323" s="757"/>
      <c r="P323" s="757"/>
      <c r="Q323" s="757"/>
      <c r="R323" s="757"/>
      <c r="S323" s="757"/>
      <c r="T323" s="757"/>
      <c r="U323" s="757"/>
      <c r="V323" s="757"/>
      <c r="W323" s="757"/>
      <c r="X323" s="757"/>
      <c r="Y323" s="757"/>
      <c r="Z323" s="757"/>
      <c r="AA323" s="757"/>
      <c r="AB323" s="757"/>
      <c r="AC323" s="757"/>
      <c r="AD323" s="757"/>
      <c r="AE323" s="757"/>
      <c r="AF323" s="757"/>
      <c r="AG323" s="757"/>
      <c r="AH323" s="757"/>
      <c r="AI323" s="757"/>
      <c r="AJ323" s="757"/>
      <c r="AK323" s="757"/>
      <c r="AL323" s="757"/>
      <c r="AM323" s="757"/>
      <c r="AN323" s="757"/>
      <c r="AO323" s="757"/>
      <c r="AP323" s="757"/>
      <c r="AQ323" s="757"/>
      <c r="AR323" s="757"/>
      <c r="AS323" s="757"/>
      <c r="AT323" s="757"/>
      <c r="AU323" s="757"/>
      <c r="AV323" s="757"/>
      <c r="AW323" s="757"/>
      <c r="AX323" s="757"/>
      <c r="AY323" s="757"/>
      <c r="AZ323" s="757"/>
      <c r="BA323" s="757"/>
      <c r="BB323" s="757"/>
    </row>
    <row r="324" spans="1:54" s="777" customFormat="1" ht="24" customHeight="1">
      <c r="A324" s="762">
        <v>7130860017</v>
      </c>
      <c r="B324" s="772" t="s">
        <v>860</v>
      </c>
      <c r="C324" s="764" t="s">
        <v>90</v>
      </c>
      <c r="D324" s="765">
        <v>132.75</v>
      </c>
      <c r="E324" s="774" t="s">
        <v>861</v>
      </c>
      <c r="F324" s="774"/>
      <c r="G324" s="788"/>
      <c r="H324" s="770"/>
      <c r="I324" s="757"/>
      <c r="J324" s="757"/>
      <c r="K324" s="757"/>
      <c r="L324" s="757"/>
      <c r="M324" s="757"/>
      <c r="N324" s="757"/>
      <c r="O324" s="757"/>
      <c r="P324" s="757"/>
      <c r="Q324" s="757"/>
      <c r="R324" s="757"/>
      <c r="S324" s="757"/>
      <c r="T324" s="757"/>
      <c r="U324" s="757"/>
      <c r="V324" s="757"/>
      <c r="W324" s="757"/>
      <c r="X324" s="757"/>
      <c r="Y324" s="757"/>
      <c r="Z324" s="757"/>
      <c r="AA324" s="757"/>
      <c r="AB324" s="757"/>
      <c r="AC324" s="757"/>
      <c r="AD324" s="757"/>
      <c r="AE324" s="757"/>
      <c r="AF324" s="757"/>
      <c r="AG324" s="757"/>
      <c r="AH324" s="757"/>
      <c r="AI324" s="757"/>
      <c r="AJ324" s="757"/>
      <c r="AK324" s="757"/>
      <c r="AL324" s="757"/>
      <c r="AM324" s="757"/>
      <c r="AN324" s="757"/>
      <c r="AO324" s="757"/>
      <c r="AP324" s="757"/>
      <c r="AQ324" s="757"/>
      <c r="AR324" s="757"/>
      <c r="AS324" s="757"/>
      <c r="AT324" s="757"/>
      <c r="AU324" s="757"/>
      <c r="AV324" s="757"/>
      <c r="AW324" s="757"/>
      <c r="AX324" s="757"/>
      <c r="AY324" s="757"/>
      <c r="AZ324" s="757"/>
      <c r="BA324" s="757"/>
      <c r="BB324" s="757"/>
    </row>
    <row r="325" spans="1:54" ht="28.5" customHeight="1">
      <c r="A325" s="762">
        <v>7130860032</v>
      </c>
      <c r="B325" s="763" t="s">
        <v>862</v>
      </c>
      <c r="C325" s="764" t="s">
        <v>94</v>
      </c>
      <c r="D325" s="765">
        <v>585.41999999999996</v>
      </c>
      <c r="E325" s="772" t="s">
        <v>863</v>
      </c>
      <c r="F325" s="774"/>
      <c r="G325" s="788"/>
      <c r="H325" s="770"/>
    </row>
    <row r="326" spans="1:54" ht="27" customHeight="1">
      <c r="A326" s="762">
        <v>7130860033</v>
      </c>
      <c r="B326" s="763" t="s">
        <v>864</v>
      </c>
      <c r="C326" s="764" t="s">
        <v>94</v>
      </c>
      <c r="D326" s="765">
        <v>1066.71</v>
      </c>
      <c r="E326" s="772" t="s">
        <v>865</v>
      </c>
      <c r="F326" s="774"/>
      <c r="G326" s="788"/>
      <c r="H326" s="770"/>
    </row>
    <row r="327" spans="1:54" ht="24" customHeight="1">
      <c r="A327" s="762">
        <v>7130860076</v>
      </c>
      <c r="B327" s="763" t="s">
        <v>866</v>
      </c>
      <c r="C327" s="764" t="s">
        <v>566</v>
      </c>
      <c r="D327" s="765">
        <v>90645.84</v>
      </c>
      <c r="E327" s="772" t="s">
        <v>867</v>
      </c>
      <c r="F327" s="774"/>
      <c r="G327" s="788"/>
      <c r="H327" s="770"/>
    </row>
    <row r="328" spans="1:54" ht="24" customHeight="1">
      <c r="A328" s="762">
        <v>7130860077</v>
      </c>
      <c r="B328" s="763" t="s">
        <v>868</v>
      </c>
      <c r="C328" s="764" t="s">
        <v>566</v>
      </c>
      <c r="D328" s="765">
        <v>91533.67</v>
      </c>
      <c r="E328" s="772" t="s">
        <v>869</v>
      </c>
      <c r="F328" s="774"/>
      <c r="G328" s="788"/>
      <c r="H328" s="770"/>
    </row>
    <row r="329" spans="1:54" ht="24" customHeight="1">
      <c r="A329" s="771">
        <v>7130870010</v>
      </c>
      <c r="B329" s="810" t="s">
        <v>870</v>
      </c>
      <c r="C329" s="799" t="s">
        <v>90</v>
      </c>
      <c r="D329" s="765">
        <v>985.1</v>
      </c>
      <c r="E329" s="774"/>
      <c r="F329" s="774"/>
      <c r="G329" s="788"/>
      <c r="H329" s="770"/>
    </row>
    <row r="330" spans="1:54" ht="30" customHeight="1">
      <c r="A330" s="762">
        <v>7130870013</v>
      </c>
      <c r="B330" s="763" t="s">
        <v>871</v>
      </c>
      <c r="C330" s="764" t="s">
        <v>94</v>
      </c>
      <c r="D330" s="765">
        <v>149.25</v>
      </c>
      <c r="E330" s="772" t="s">
        <v>872</v>
      </c>
      <c r="F330" s="774"/>
      <c r="G330" s="788"/>
      <c r="H330" s="770"/>
    </row>
    <row r="331" spans="1:54" s="777" customFormat="1" ht="24" customHeight="1">
      <c r="A331" s="762">
        <v>7130870030</v>
      </c>
      <c r="B331" s="772" t="s">
        <v>873</v>
      </c>
      <c r="C331" s="764" t="s">
        <v>90</v>
      </c>
      <c r="D331" s="765">
        <v>465.7</v>
      </c>
      <c r="E331" s="774" t="s">
        <v>874</v>
      </c>
      <c r="F331" s="774"/>
      <c r="G331" s="788"/>
      <c r="H331" s="770"/>
      <c r="I331" s="757"/>
      <c r="J331" s="757"/>
      <c r="K331" s="757"/>
      <c r="L331" s="757"/>
      <c r="M331" s="757"/>
      <c r="N331" s="757"/>
      <c r="O331" s="757"/>
      <c r="P331" s="757"/>
      <c r="Q331" s="757"/>
      <c r="R331" s="757"/>
      <c r="S331" s="757"/>
      <c r="T331" s="757"/>
      <c r="U331" s="757"/>
      <c r="V331" s="757"/>
      <c r="W331" s="757"/>
      <c r="X331" s="757"/>
      <c r="Y331" s="757"/>
      <c r="Z331" s="757"/>
      <c r="AA331" s="757"/>
      <c r="AB331" s="757"/>
      <c r="AC331" s="757"/>
      <c r="AD331" s="757"/>
      <c r="AE331" s="757"/>
      <c r="AF331" s="757"/>
      <c r="AG331" s="757"/>
      <c r="AH331" s="757"/>
      <c r="AI331" s="757"/>
      <c r="AJ331" s="757"/>
      <c r="AK331" s="757"/>
      <c r="AL331" s="757"/>
      <c r="AM331" s="757"/>
      <c r="AN331" s="757"/>
      <c r="AO331" s="757"/>
      <c r="AP331" s="757"/>
      <c r="AQ331" s="757"/>
      <c r="AR331" s="757"/>
      <c r="AS331" s="757"/>
      <c r="AT331" s="757"/>
      <c r="AU331" s="757"/>
      <c r="AV331" s="757"/>
      <c r="AW331" s="757"/>
      <c r="AX331" s="757"/>
      <c r="AY331" s="757"/>
      <c r="AZ331" s="757"/>
      <c r="BA331" s="757"/>
      <c r="BB331" s="757"/>
    </row>
    <row r="332" spans="1:54" ht="24" customHeight="1">
      <c r="A332" s="762">
        <v>7130870041</v>
      </c>
      <c r="B332" s="763" t="s">
        <v>875</v>
      </c>
      <c r="C332" s="764" t="s">
        <v>566</v>
      </c>
      <c r="D332" s="765">
        <v>71635.45</v>
      </c>
      <c r="E332" s="774" t="s">
        <v>876</v>
      </c>
      <c r="F332" s="774"/>
      <c r="G332" s="788"/>
      <c r="H332" s="770"/>
    </row>
    <row r="333" spans="1:54" ht="24" customHeight="1">
      <c r="A333" s="762">
        <v>7130870043</v>
      </c>
      <c r="B333" s="763" t="s">
        <v>877</v>
      </c>
      <c r="C333" s="764" t="s">
        <v>566</v>
      </c>
      <c r="D333" s="765">
        <v>71584.320000000007</v>
      </c>
      <c r="E333" s="774" t="s">
        <v>878</v>
      </c>
      <c r="F333" s="774"/>
      <c r="G333" s="788"/>
      <c r="H333" s="770"/>
    </row>
    <row r="334" spans="1:54" ht="24" customHeight="1">
      <c r="A334" s="762">
        <v>7130870045</v>
      </c>
      <c r="B334" s="763" t="s">
        <v>879</v>
      </c>
      <c r="C334" s="764" t="s">
        <v>566</v>
      </c>
      <c r="D334" s="765">
        <v>71584.320000000007</v>
      </c>
      <c r="E334" s="774" t="s">
        <v>880</v>
      </c>
      <c r="F334" s="774"/>
      <c r="G334" s="788"/>
      <c r="H334" s="770"/>
    </row>
    <row r="335" spans="1:54" ht="24" customHeight="1">
      <c r="A335" s="762">
        <v>7130870088</v>
      </c>
      <c r="B335" s="763" t="s">
        <v>881</v>
      </c>
      <c r="C335" s="764" t="s">
        <v>94</v>
      </c>
      <c r="D335" s="765">
        <v>2320.48</v>
      </c>
      <c r="E335" s="774"/>
      <c r="F335" s="774"/>
      <c r="G335" s="788"/>
      <c r="H335" s="770"/>
    </row>
    <row r="336" spans="1:54" ht="27" customHeight="1">
      <c r="A336" s="817">
        <v>7130870318</v>
      </c>
      <c r="B336" s="763" t="s">
        <v>882</v>
      </c>
      <c r="C336" s="764" t="s">
        <v>53</v>
      </c>
      <c r="D336" s="765">
        <v>1298.3599999999999</v>
      </c>
      <c r="E336" s="772" t="s">
        <v>883</v>
      </c>
      <c r="F336" s="774"/>
      <c r="G336" s="788"/>
      <c r="H336" s="770"/>
    </row>
    <row r="337" spans="1:54" ht="24" customHeight="1">
      <c r="A337" s="797">
        <v>7130877681</v>
      </c>
      <c r="B337" s="772" t="s">
        <v>498</v>
      </c>
      <c r="C337" s="773" t="s">
        <v>94</v>
      </c>
      <c r="D337" s="765">
        <v>3097.31</v>
      </c>
      <c r="E337" s="772" t="s">
        <v>884</v>
      </c>
      <c r="F337" s="774"/>
      <c r="G337" s="788"/>
      <c r="H337" s="770"/>
    </row>
    <row r="338" spans="1:54" ht="30" customHeight="1">
      <c r="A338" s="771">
        <v>7130877683</v>
      </c>
      <c r="B338" s="772" t="s">
        <v>496</v>
      </c>
      <c r="C338" s="773" t="s">
        <v>94</v>
      </c>
      <c r="D338" s="765">
        <v>2753.15</v>
      </c>
      <c r="E338" s="772" t="s">
        <v>885</v>
      </c>
      <c r="F338" s="774"/>
      <c r="G338" s="788"/>
      <c r="H338" s="770"/>
    </row>
    <row r="339" spans="1:54" ht="24" customHeight="1">
      <c r="A339" s="771">
        <v>7130880006</v>
      </c>
      <c r="B339" s="772" t="s">
        <v>886</v>
      </c>
      <c r="C339" s="773" t="s">
        <v>90</v>
      </c>
      <c r="D339" s="765">
        <v>141.19</v>
      </c>
      <c r="E339" s="774" t="s">
        <v>887</v>
      </c>
      <c r="F339" s="774"/>
      <c r="G339" s="788"/>
      <c r="H339" s="770"/>
    </row>
    <row r="340" spans="1:54" ht="24" customHeight="1">
      <c r="A340" s="771">
        <v>7130880007</v>
      </c>
      <c r="B340" s="810" t="s">
        <v>888</v>
      </c>
      <c r="C340" s="809" t="s">
        <v>90</v>
      </c>
      <c r="D340" s="765">
        <v>179.52</v>
      </c>
      <c r="E340" s="774" t="s">
        <v>887</v>
      </c>
      <c r="G340" s="788"/>
      <c r="H340" s="770"/>
    </row>
    <row r="341" spans="1:54" ht="24" customHeight="1">
      <c r="A341" s="762">
        <v>7130880041</v>
      </c>
      <c r="B341" s="763" t="s">
        <v>889</v>
      </c>
      <c r="C341" s="764" t="s">
        <v>94</v>
      </c>
      <c r="D341" s="765">
        <v>104.33</v>
      </c>
      <c r="E341" s="772" t="s">
        <v>890</v>
      </c>
      <c r="F341" s="774"/>
      <c r="G341" s="788"/>
      <c r="H341" s="770"/>
    </row>
    <row r="342" spans="1:54" ht="28.5" customHeight="1">
      <c r="A342" s="771">
        <v>7130890004</v>
      </c>
      <c r="B342" s="772" t="s">
        <v>891</v>
      </c>
      <c r="C342" s="764" t="s">
        <v>350</v>
      </c>
      <c r="D342" s="765">
        <v>5853.27</v>
      </c>
      <c r="E342" s="772" t="s">
        <v>892</v>
      </c>
      <c r="F342" s="774"/>
      <c r="G342" s="788"/>
      <c r="H342" s="770"/>
    </row>
    <row r="343" spans="1:54" ht="25.5" customHeight="1">
      <c r="A343" s="771">
        <v>7130890005</v>
      </c>
      <c r="B343" s="772" t="s">
        <v>893</v>
      </c>
      <c r="C343" s="764" t="s">
        <v>350</v>
      </c>
      <c r="D343" s="765">
        <v>7385.41</v>
      </c>
      <c r="E343" s="774"/>
      <c r="F343" s="774"/>
      <c r="G343" s="788"/>
      <c r="H343" s="770"/>
    </row>
    <row r="344" spans="1:54" ht="27.75" customHeight="1">
      <c r="A344" s="771">
        <v>7130890006</v>
      </c>
      <c r="B344" s="772" t="s">
        <v>894</v>
      </c>
      <c r="C344" s="764" t="s">
        <v>350</v>
      </c>
      <c r="D344" s="765">
        <v>16750.09</v>
      </c>
      <c r="E344" s="772" t="s">
        <v>895</v>
      </c>
      <c r="F344" s="774"/>
      <c r="G344" s="788"/>
      <c r="H344" s="770"/>
    </row>
    <row r="345" spans="1:54" ht="27" customHeight="1">
      <c r="A345" s="771">
        <v>7130890007</v>
      </c>
      <c r="B345" s="772" t="s">
        <v>896</v>
      </c>
      <c r="C345" s="764" t="s">
        <v>350</v>
      </c>
      <c r="D345" s="765">
        <v>17547.72</v>
      </c>
      <c r="E345" s="772" t="s">
        <v>897</v>
      </c>
      <c r="F345" s="774"/>
      <c r="G345" s="788"/>
      <c r="H345" s="770"/>
    </row>
    <row r="346" spans="1:54" ht="24" customHeight="1">
      <c r="A346" s="771">
        <v>7130890008</v>
      </c>
      <c r="B346" s="772" t="s">
        <v>898</v>
      </c>
      <c r="C346" s="773" t="s">
        <v>350</v>
      </c>
      <c r="D346" s="765">
        <v>59.74</v>
      </c>
      <c r="E346" s="774" t="s">
        <v>899</v>
      </c>
      <c r="F346" s="774"/>
      <c r="G346" s="788"/>
      <c r="H346" s="770"/>
    </row>
    <row r="347" spans="1:54" ht="27.75" customHeight="1">
      <c r="A347" s="771">
        <v>7130890973</v>
      </c>
      <c r="B347" s="397" t="s">
        <v>900</v>
      </c>
      <c r="C347" s="398" t="s">
        <v>53</v>
      </c>
      <c r="D347" s="765">
        <v>64.73</v>
      </c>
      <c r="E347" s="774"/>
      <c r="F347" s="774"/>
      <c r="G347" s="788"/>
      <c r="H347" s="770"/>
    </row>
    <row r="348" spans="1:54" ht="24" customHeight="1">
      <c r="A348" s="771">
        <v>7131961526</v>
      </c>
      <c r="B348" s="814" t="s">
        <v>901</v>
      </c>
      <c r="C348" s="765" t="s">
        <v>350</v>
      </c>
      <c r="D348" s="765">
        <v>4631.5</v>
      </c>
      <c r="E348" s="774" t="s">
        <v>902</v>
      </c>
      <c r="F348" s="774"/>
      <c r="G348" s="399"/>
      <c r="H348" s="770"/>
    </row>
    <row r="349" spans="1:54" ht="24" customHeight="1">
      <c r="A349" s="771">
        <v>7130893004</v>
      </c>
      <c r="B349" s="820" t="s">
        <v>903</v>
      </c>
      <c r="C349" s="799" t="s">
        <v>90</v>
      </c>
      <c r="D349" s="765">
        <v>234.55</v>
      </c>
      <c r="E349" s="774" t="s">
        <v>904</v>
      </c>
      <c r="F349" s="774"/>
      <c r="G349" s="788"/>
      <c r="H349" s="770"/>
    </row>
    <row r="350" spans="1:54" s="777" customFormat="1" ht="24" customHeight="1">
      <c r="A350" s="762">
        <v>7130897759</v>
      </c>
      <c r="B350" s="772" t="s">
        <v>905</v>
      </c>
      <c r="C350" s="764" t="s">
        <v>53</v>
      </c>
      <c r="D350" s="765">
        <v>3934.07</v>
      </c>
      <c r="E350" s="772" t="s">
        <v>906</v>
      </c>
      <c r="F350" s="774"/>
      <c r="G350" s="788"/>
      <c r="H350" s="770"/>
      <c r="I350" s="757"/>
      <c r="J350" s="757"/>
      <c r="K350" s="757"/>
      <c r="L350" s="757"/>
      <c r="M350" s="757"/>
      <c r="N350" s="757"/>
      <c r="O350" s="757"/>
      <c r="P350" s="757"/>
      <c r="Q350" s="757"/>
      <c r="R350" s="757"/>
      <c r="S350" s="757"/>
      <c r="T350" s="757"/>
      <c r="U350" s="757"/>
      <c r="V350" s="757"/>
      <c r="W350" s="757"/>
      <c r="X350" s="757"/>
      <c r="Y350" s="757"/>
      <c r="Z350" s="757"/>
      <c r="AA350" s="757"/>
      <c r="AB350" s="757"/>
      <c r="AC350" s="757"/>
      <c r="AD350" s="757"/>
      <c r="AE350" s="757"/>
      <c r="AF350" s="757"/>
      <c r="AG350" s="757"/>
      <c r="AH350" s="757"/>
      <c r="AI350" s="757"/>
      <c r="AJ350" s="757"/>
      <c r="AK350" s="757"/>
      <c r="AL350" s="757"/>
      <c r="AM350" s="757"/>
      <c r="AN350" s="757"/>
      <c r="AO350" s="757"/>
      <c r="AP350" s="757"/>
      <c r="AQ350" s="757"/>
      <c r="AR350" s="757"/>
      <c r="AS350" s="757"/>
      <c r="AT350" s="757"/>
      <c r="AU350" s="757"/>
      <c r="AV350" s="757"/>
      <c r="AW350" s="757"/>
      <c r="AX350" s="757"/>
      <c r="AY350" s="757"/>
      <c r="AZ350" s="757"/>
      <c r="BA350" s="757"/>
      <c r="BB350" s="757"/>
    </row>
    <row r="351" spans="1:54" s="777" customFormat="1" ht="24" customHeight="1">
      <c r="A351" s="762">
        <v>7130810233</v>
      </c>
      <c r="B351" s="772" t="s">
        <v>907</v>
      </c>
      <c r="C351" s="764" t="s">
        <v>53</v>
      </c>
      <c r="D351" s="765">
        <v>20890.36</v>
      </c>
      <c r="E351" s="772"/>
      <c r="F351" s="774"/>
      <c r="G351" s="788"/>
      <c r="H351" s="770"/>
      <c r="I351" s="757"/>
      <c r="J351" s="757"/>
      <c r="K351" s="757"/>
      <c r="L351" s="757"/>
      <c r="M351" s="757"/>
      <c r="N351" s="757"/>
      <c r="O351" s="757"/>
      <c r="P351" s="757"/>
      <c r="Q351" s="757"/>
      <c r="R351" s="757"/>
      <c r="S351" s="757"/>
      <c r="T351" s="757"/>
      <c r="U351" s="757"/>
      <c r="V351" s="757"/>
      <c r="W351" s="757"/>
      <c r="X351" s="757"/>
      <c r="Y351" s="757"/>
      <c r="Z351" s="757"/>
      <c r="AA351" s="757"/>
      <c r="AB351" s="757"/>
      <c r="AC351" s="757"/>
      <c r="AD351" s="757"/>
      <c r="AE351" s="757"/>
      <c r="AF351" s="757"/>
      <c r="AG351" s="757"/>
      <c r="AH351" s="757"/>
      <c r="AI351" s="757"/>
      <c r="AJ351" s="757"/>
      <c r="AK351" s="757"/>
      <c r="AL351" s="757"/>
      <c r="AM351" s="757"/>
      <c r="AN351" s="757"/>
      <c r="AO351" s="757"/>
      <c r="AP351" s="757"/>
      <c r="AQ351" s="757"/>
      <c r="AR351" s="757"/>
      <c r="AS351" s="757"/>
      <c r="AT351" s="757"/>
      <c r="AU351" s="757"/>
      <c r="AV351" s="757"/>
      <c r="AW351" s="757"/>
      <c r="AX351" s="757"/>
      <c r="AY351" s="757"/>
      <c r="AZ351" s="757"/>
      <c r="BA351" s="757"/>
      <c r="BB351" s="757"/>
    </row>
    <row r="352" spans="1:54" s="777" customFormat="1" ht="24" customHeight="1">
      <c r="A352" s="762">
        <v>7130810235</v>
      </c>
      <c r="B352" s="772" t="s">
        <v>908</v>
      </c>
      <c r="C352" s="764" t="s">
        <v>53</v>
      </c>
      <c r="D352" s="765">
        <v>1998.48</v>
      </c>
      <c r="E352" s="772"/>
      <c r="F352" s="774"/>
      <c r="G352" s="788"/>
      <c r="H352" s="770"/>
      <c r="I352" s="757"/>
      <c r="J352" s="757"/>
      <c r="K352" s="757"/>
      <c r="L352" s="757"/>
      <c r="M352" s="757"/>
      <c r="N352" s="757"/>
      <c r="O352" s="757"/>
      <c r="P352" s="757"/>
      <c r="Q352" s="757"/>
      <c r="R352" s="757"/>
      <c r="S352" s="757"/>
      <c r="T352" s="757"/>
      <c r="U352" s="757"/>
      <c r="V352" s="757"/>
      <c r="W352" s="757"/>
      <c r="X352" s="757"/>
      <c r="Y352" s="757"/>
      <c r="Z352" s="757"/>
      <c r="AA352" s="757"/>
      <c r="AB352" s="757"/>
      <c r="AC352" s="757"/>
      <c r="AD352" s="757"/>
      <c r="AE352" s="757"/>
      <c r="AF352" s="757"/>
      <c r="AG352" s="757"/>
      <c r="AH352" s="757"/>
      <c r="AI352" s="757"/>
      <c r="AJ352" s="757"/>
      <c r="AK352" s="757"/>
      <c r="AL352" s="757"/>
      <c r="AM352" s="757"/>
      <c r="AN352" s="757"/>
      <c r="AO352" s="757"/>
      <c r="AP352" s="757"/>
      <c r="AQ352" s="757"/>
      <c r="AR352" s="757"/>
      <c r="AS352" s="757"/>
      <c r="AT352" s="757"/>
      <c r="AU352" s="757"/>
      <c r="AV352" s="757"/>
      <c r="AW352" s="757"/>
      <c r="AX352" s="757"/>
      <c r="AY352" s="757"/>
      <c r="AZ352" s="757"/>
      <c r="BA352" s="757"/>
      <c r="BB352" s="757"/>
    </row>
    <row r="353" spans="1:8" ht="24" customHeight="1">
      <c r="A353" s="771">
        <v>7131210001</v>
      </c>
      <c r="B353" s="772" t="s">
        <v>909</v>
      </c>
      <c r="C353" s="773" t="s">
        <v>350</v>
      </c>
      <c r="D353" s="765">
        <v>133.4</v>
      </c>
      <c r="E353" s="774"/>
      <c r="F353" s="774"/>
      <c r="G353" s="788"/>
      <c r="H353" s="770"/>
    </row>
    <row r="354" spans="1:8" s="784" customFormat="1" ht="24" customHeight="1">
      <c r="A354" s="815">
        <v>7131210010</v>
      </c>
      <c r="B354" s="821" t="s">
        <v>910</v>
      </c>
      <c r="C354" s="822" t="s">
        <v>94</v>
      </c>
      <c r="D354" s="765"/>
      <c r="E354" s="781"/>
      <c r="F354" s="781"/>
      <c r="G354" s="791" t="s">
        <v>395</v>
      </c>
      <c r="H354" s="783"/>
    </row>
    <row r="355" spans="1:8" s="784" customFormat="1" ht="24" customHeight="1">
      <c r="A355" s="823">
        <v>7131210018</v>
      </c>
      <c r="B355" s="824" t="s">
        <v>911</v>
      </c>
      <c r="C355" s="825" t="s">
        <v>94</v>
      </c>
      <c r="D355" s="765"/>
      <c r="E355" s="781"/>
      <c r="F355" s="781"/>
      <c r="G355" s="791" t="s">
        <v>395</v>
      </c>
      <c r="H355" s="783"/>
    </row>
    <row r="356" spans="1:8" s="784" customFormat="1" ht="24" customHeight="1">
      <c r="A356" s="823">
        <v>7131210019</v>
      </c>
      <c r="B356" s="826" t="s">
        <v>912</v>
      </c>
      <c r="C356" s="827" t="s">
        <v>94</v>
      </c>
      <c r="D356" s="765"/>
      <c r="E356" s="781"/>
      <c r="F356" s="781"/>
      <c r="G356" s="791" t="s">
        <v>395</v>
      </c>
      <c r="H356" s="783"/>
    </row>
    <row r="357" spans="1:8" s="784" customFormat="1" ht="24" customHeight="1">
      <c r="A357" s="828">
        <v>7131210020</v>
      </c>
      <c r="B357" s="829" t="s">
        <v>913</v>
      </c>
      <c r="C357" s="825" t="s">
        <v>94</v>
      </c>
      <c r="D357" s="765"/>
      <c r="E357" s="781"/>
      <c r="F357" s="781"/>
      <c r="G357" s="791" t="s">
        <v>395</v>
      </c>
      <c r="H357" s="783"/>
    </row>
    <row r="358" spans="1:8" s="784" customFormat="1" ht="24" customHeight="1">
      <c r="A358" s="823">
        <v>7131210021</v>
      </c>
      <c r="B358" s="830" t="s">
        <v>914</v>
      </c>
      <c r="C358" s="822" t="s">
        <v>350</v>
      </c>
      <c r="D358" s="765"/>
      <c r="E358" s="781"/>
      <c r="F358" s="781"/>
      <c r="G358" s="791" t="s">
        <v>395</v>
      </c>
      <c r="H358" s="783"/>
    </row>
    <row r="359" spans="1:8" s="784" customFormat="1" ht="24" customHeight="1">
      <c r="A359" s="823">
        <v>7131210022</v>
      </c>
      <c r="B359" s="829" t="s">
        <v>915</v>
      </c>
      <c r="C359" s="825" t="s">
        <v>350</v>
      </c>
      <c r="D359" s="765"/>
      <c r="E359" s="781"/>
      <c r="F359" s="781"/>
      <c r="G359" s="791" t="s">
        <v>395</v>
      </c>
      <c r="H359" s="783"/>
    </row>
    <row r="360" spans="1:8" s="784" customFormat="1" ht="24" customHeight="1">
      <c r="A360" s="792">
        <v>7131210852</v>
      </c>
      <c r="B360" s="793" t="s">
        <v>916</v>
      </c>
      <c r="C360" s="805" t="s">
        <v>94</v>
      </c>
      <c r="D360" s="765"/>
      <c r="E360" s="781"/>
      <c r="F360" s="781"/>
      <c r="G360" s="791" t="s">
        <v>395</v>
      </c>
      <c r="H360" s="783"/>
    </row>
    <row r="361" spans="1:8" s="784" customFormat="1" ht="24" customHeight="1">
      <c r="A361" s="792">
        <v>7131210881</v>
      </c>
      <c r="B361" s="793" t="s">
        <v>917</v>
      </c>
      <c r="C361" s="805" t="s">
        <v>94</v>
      </c>
      <c r="D361" s="765"/>
      <c r="E361" s="781" t="s">
        <v>918</v>
      </c>
      <c r="F361" s="781"/>
      <c r="G361" s="791" t="s">
        <v>395</v>
      </c>
      <c r="H361" s="783"/>
    </row>
    <row r="362" spans="1:8" s="784" customFormat="1" ht="24" customHeight="1">
      <c r="A362" s="792">
        <v>7131220182</v>
      </c>
      <c r="B362" s="793" t="s">
        <v>919</v>
      </c>
      <c r="C362" s="805" t="s">
        <v>94</v>
      </c>
      <c r="D362" s="765"/>
      <c r="E362" s="781" t="s">
        <v>920</v>
      </c>
      <c r="F362" s="781"/>
      <c r="G362" s="791" t="s">
        <v>395</v>
      </c>
      <c r="H362" s="783"/>
    </row>
    <row r="363" spans="1:8" s="784" customFormat="1" ht="24" customHeight="1">
      <c r="A363" s="792">
        <v>7131230003</v>
      </c>
      <c r="B363" s="793" t="s">
        <v>921</v>
      </c>
      <c r="C363" s="805" t="s">
        <v>94</v>
      </c>
      <c r="D363" s="765"/>
      <c r="E363" s="795" t="s">
        <v>922</v>
      </c>
      <c r="F363" s="781"/>
      <c r="G363" s="791" t="s">
        <v>395</v>
      </c>
      <c r="H363" s="783"/>
    </row>
    <row r="364" spans="1:8" s="784" customFormat="1" ht="24" customHeight="1">
      <c r="A364" s="792">
        <v>7131230116</v>
      </c>
      <c r="B364" s="793" t="s">
        <v>923</v>
      </c>
      <c r="C364" s="805" t="s">
        <v>94</v>
      </c>
      <c r="D364" s="765"/>
      <c r="E364" s="795" t="s">
        <v>924</v>
      </c>
      <c r="F364" s="781"/>
      <c r="G364" s="791" t="s">
        <v>395</v>
      </c>
      <c r="H364" s="783"/>
    </row>
    <row r="365" spans="1:8" s="784" customFormat="1" ht="24" customHeight="1">
      <c r="A365" s="815">
        <v>7131230128</v>
      </c>
      <c r="B365" s="793" t="s">
        <v>925</v>
      </c>
      <c r="C365" s="805" t="s">
        <v>94</v>
      </c>
      <c r="D365" s="765"/>
      <c r="E365" s="795" t="s">
        <v>926</v>
      </c>
      <c r="F365" s="781"/>
      <c r="G365" s="791" t="s">
        <v>395</v>
      </c>
      <c r="H365" s="783"/>
    </row>
    <row r="366" spans="1:8" s="784" customFormat="1" ht="24" customHeight="1">
      <c r="A366" s="792">
        <v>7131280006</v>
      </c>
      <c r="B366" s="793" t="s">
        <v>927</v>
      </c>
      <c r="C366" s="805" t="s">
        <v>94</v>
      </c>
      <c r="D366" s="765"/>
      <c r="E366" s="781"/>
      <c r="F366" s="781"/>
      <c r="G366" s="791" t="s">
        <v>395</v>
      </c>
      <c r="H366" s="783"/>
    </row>
    <row r="367" spans="1:8" s="784" customFormat="1" ht="24" customHeight="1">
      <c r="A367" s="792">
        <v>7131280007</v>
      </c>
      <c r="B367" s="793" t="s">
        <v>928</v>
      </c>
      <c r="C367" s="805" t="s">
        <v>94</v>
      </c>
      <c r="D367" s="765"/>
      <c r="E367" s="781" t="s">
        <v>929</v>
      </c>
      <c r="F367" s="781"/>
      <c r="G367" s="791" t="s">
        <v>395</v>
      </c>
      <c r="H367" s="783"/>
    </row>
    <row r="368" spans="1:8" s="784" customFormat="1" ht="24" customHeight="1">
      <c r="A368" s="792">
        <v>7131280008</v>
      </c>
      <c r="B368" s="793" t="s">
        <v>930</v>
      </c>
      <c r="C368" s="805" t="s">
        <v>94</v>
      </c>
      <c r="D368" s="765"/>
      <c r="E368" s="781"/>
      <c r="F368" s="781"/>
      <c r="G368" s="791" t="s">
        <v>395</v>
      </c>
      <c r="H368" s="783"/>
    </row>
    <row r="369" spans="1:54" s="784" customFormat="1" ht="24" customHeight="1">
      <c r="A369" s="792">
        <v>7131280009</v>
      </c>
      <c r="B369" s="793" t="s">
        <v>931</v>
      </c>
      <c r="C369" s="805" t="s">
        <v>94</v>
      </c>
      <c r="D369" s="765"/>
      <c r="E369" s="781"/>
      <c r="F369" s="781"/>
      <c r="G369" s="791" t="s">
        <v>395</v>
      </c>
      <c r="H369" s="783"/>
    </row>
    <row r="370" spans="1:54" s="784" customFormat="1" ht="24" customHeight="1">
      <c r="A370" s="792">
        <v>7131280010</v>
      </c>
      <c r="B370" s="793" t="s">
        <v>932</v>
      </c>
      <c r="C370" s="805" t="s">
        <v>94</v>
      </c>
      <c r="D370" s="765"/>
      <c r="E370" s="781"/>
      <c r="F370" s="781"/>
      <c r="G370" s="791" t="s">
        <v>395</v>
      </c>
      <c r="H370" s="783"/>
    </row>
    <row r="371" spans="1:54" s="784" customFormat="1" ht="24" customHeight="1">
      <c r="A371" s="792">
        <v>7131280011</v>
      </c>
      <c r="B371" s="793" t="s">
        <v>933</v>
      </c>
      <c r="C371" s="805" t="s">
        <v>94</v>
      </c>
      <c r="D371" s="765"/>
      <c r="E371" s="781"/>
      <c r="F371" s="781"/>
      <c r="G371" s="791" t="s">
        <v>395</v>
      </c>
      <c r="H371" s="783"/>
    </row>
    <row r="372" spans="1:54" s="784" customFormat="1" ht="24" customHeight="1">
      <c r="A372" s="792">
        <v>7131280012</v>
      </c>
      <c r="B372" s="793" t="s">
        <v>934</v>
      </c>
      <c r="C372" s="805" t="s">
        <v>94</v>
      </c>
      <c r="D372" s="765"/>
      <c r="E372" s="795" t="s">
        <v>935</v>
      </c>
      <c r="F372" s="781"/>
      <c r="G372" s="791" t="s">
        <v>395</v>
      </c>
      <c r="H372" s="783"/>
    </row>
    <row r="373" spans="1:54" s="784" customFormat="1" ht="24" customHeight="1">
      <c r="A373" s="792">
        <v>7131280013</v>
      </c>
      <c r="B373" s="793" t="s">
        <v>936</v>
      </c>
      <c r="C373" s="805" t="s">
        <v>94</v>
      </c>
      <c r="D373" s="765"/>
      <c r="E373" s="781" t="s">
        <v>937</v>
      </c>
      <c r="F373" s="781"/>
      <c r="G373" s="791" t="s">
        <v>395</v>
      </c>
      <c r="H373" s="783"/>
    </row>
    <row r="374" spans="1:54" s="784" customFormat="1" ht="24" customHeight="1">
      <c r="A374" s="792">
        <v>7131280014</v>
      </c>
      <c r="B374" s="793" t="s">
        <v>938</v>
      </c>
      <c r="C374" s="805" t="s">
        <v>94</v>
      </c>
      <c r="D374" s="765"/>
      <c r="E374" s="781" t="s">
        <v>939</v>
      </c>
      <c r="F374" s="781"/>
      <c r="G374" s="791" t="s">
        <v>395</v>
      </c>
      <c r="H374" s="783"/>
    </row>
    <row r="375" spans="1:54" s="784" customFormat="1" ht="24" customHeight="1">
      <c r="A375" s="792">
        <v>7131280015</v>
      </c>
      <c r="B375" s="793" t="s">
        <v>940</v>
      </c>
      <c r="C375" s="805" t="s">
        <v>94</v>
      </c>
      <c r="D375" s="765"/>
      <c r="E375" s="781" t="s">
        <v>941</v>
      </c>
      <c r="F375" s="781"/>
      <c r="G375" s="791" t="s">
        <v>395</v>
      </c>
      <c r="H375" s="783"/>
    </row>
    <row r="376" spans="1:54" s="784" customFormat="1" ht="24" customHeight="1">
      <c r="A376" s="792">
        <v>7131280016</v>
      </c>
      <c r="B376" s="793" t="s">
        <v>942</v>
      </c>
      <c r="C376" s="805" t="s">
        <v>94</v>
      </c>
      <c r="D376" s="765"/>
      <c r="E376" s="795" t="s">
        <v>943</v>
      </c>
      <c r="F376" s="781"/>
      <c r="G376" s="791" t="s">
        <v>395</v>
      </c>
      <c r="H376" s="783"/>
    </row>
    <row r="377" spans="1:54" s="784" customFormat="1" ht="24" customHeight="1">
      <c r="A377" s="792">
        <v>7131280017</v>
      </c>
      <c r="B377" s="793" t="s">
        <v>944</v>
      </c>
      <c r="C377" s="805" t="s">
        <v>94</v>
      </c>
      <c r="D377" s="765"/>
      <c r="E377" s="795" t="s">
        <v>945</v>
      </c>
      <c r="F377" s="781"/>
      <c r="G377" s="791" t="s">
        <v>395</v>
      </c>
      <c r="H377" s="783"/>
    </row>
    <row r="378" spans="1:54" s="784" customFormat="1" ht="24" customHeight="1">
      <c r="A378" s="792">
        <v>7131280882</v>
      </c>
      <c r="B378" s="793" t="s">
        <v>946</v>
      </c>
      <c r="C378" s="805" t="s">
        <v>94</v>
      </c>
      <c r="D378" s="765"/>
      <c r="E378" s="781"/>
      <c r="F378" s="781"/>
      <c r="G378" s="791" t="s">
        <v>395</v>
      </c>
      <c r="H378" s="783"/>
    </row>
    <row r="379" spans="1:54" s="777" customFormat="1" ht="28.5" customHeight="1">
      <c r="A379" s="762">
        <v>7131300046</v>
      </c>
      <c r="B379" s="763" t="s">
        <v>947</v>
      </c>
      <c r="C379" s="764" t="s">
        <v>94</v>
      </c>
      <c r="D379" s="765">
        <v>1948.97</v>
      </c>
      <c r="E379" s="772" t="s">
        <v>948</v>
      </c>
      <c r="F379" s="775" t="s">
        <v>362</v>
      </c>
      <c r="G379" s="831"/>
      <c r="H379" s="770"/>
      <c r="I379" s="757"/>
      <c r="J379" s="757"/>
      <c r="K379" s="757"/>
      <c r="L379" s="757"/>
      <c r="M379" s="757"/>
      <c r="N379" s="757"/>
      <c r="O379" s="757"/>
      <c r="P379" s="757"/>
      <c r="Q379" s="757"/>
      <c r="R379" s="757"/>
      <c r="S379" s="757"/>
      <c r="T379" s="757"/>
      <c r="U379" s="757"/>
      <c r="V379" s="757"/>
      <c r="W379" s="757"/>
      <c r="X379" s="757"/>
      <c r="Y379" s="757"/>
      <c r="Z379" s="757"/>
      <c r="AA379" s="757"/>
      <c r="AB379" s="757"/>
      <c r="AC379" s="757"/>
      <c r="AD379" s="757"/>
      <c r="AE379" s="757"/>
      <c r="AF379" s="757"/>
      <c r="AG379" s="757"/>
      <c r="AH379" s="757"/>
      <c r="AI379" s="757"/>
      <c r="AJ379" s="757"/>
      <c r="AK379" s="757"/>
      <c r="AL379" s="757"/>
      <c r="AM379" s="757"/>
      <c r="AN379" s="757"/>
      <c r="AO379" s="757"/>
      <c r="AP379" s="757"/>
      <c r="AQ379" s="757"/>
      <c r="AR379" s="757"/>
      <c r="AS379" s="757"/>
      <c r="AT379" s="757"/>
      <c r="AU379" s="757"/>
      <c r="AV379" s="757"/>
      <c r="AW379" s="757"/>
      <c r="AX379" s="757"/>
      <c r="AY379" s="757"/>
      <c r="AZ379" s="757"/>
      <c r="BA379" s="757"/>
      <c r="BB379" s="757"/>
    </row>
    <row r="380" spans="1:54" s="777" customFormat="1" ht="39" customHeight="1">
      <c r="A380" s="771">
        <v>7131300065</v>
      </c>
      <c r="B380" s="763" t="s">
        <v>949</v>
      </c>
      <c r="C380" s="764" t="s">
        <v>94</v>
      </c>
      <c r="D380" s="765">
        <v>1339370.2</v>
      </c>
      <c r="E380" s="774" t="s">
        <v>950</v>
      </c>
      <c r="F380" s="774"/>
      <c r="G380" s="831"/>
      <c r="H380" s="770"/>
      <c r="I380" s="757"/>
      <c r="J380" s="757"/>
      <c r="K380" s="757"/>
      <c r="L380" s="757"/>
      <c r="M380" s="757"/>
      <c r="N380" s="757"/>
      <c r="O380" s="757"/>
      <c r="P380" s="757"/>
      <c r="Q380" s="757"/>
      <c r="R380" s="757"/>
      <c r="S380" s="757"/>
      <c r="T380" s="757"/>
      <c r="U380" s="757"/>
      <c r="V380" s="757"/>
      <c r="W380" s="757"/>
      <c r="X380" s="757"/>
      <c r="Y380" s="757"/>
      <c r="Z380" s="757"/>
      <c r="AA380" s="757"/>
      <c r="AB380" s="757"/>
      <c r="AC380" s="757"/>
      <c r="AD380" s="757"/>
      <c r="AE380" s="757"/>
      <c r="AF380" s="757"/>
      <c r="AG380" s="757"/>
      <c r="AH380" s="757"/>
      <c r="AI380" s="757"/>
      <c r="AJ380" s="757"/>
      <c r="AK380" s="757"/>
      <c r="AL380" s="757"/>
      <c r="AM380" s="757"/>
      <c r="AN380" s="757"/>
      <c r="AO380" s="757"/>
      <c r="AP380" s="757"/>
      <c r="AQ380" s="757"/>
      <c r="AR380" s="757"/>
      <c r="AS380" s="757"/>
      <c r="AT380" s="757"/>
      <c r="AU380" s="757"/>
      <c r="AV380" s="757"/>
      <c r="AW380" s="757"/>
      <c r="AX380" s="757"/>
      <c r="AY380" s="757"/>
      <c r="AZ380" s="757"/>
      <c r="BA380" s="757"/>
      <c r="BB380" s="757"/>
    </row>
    <row r="381" spans="1:54" ht="24" customHeight="1">
      <c r="A381" s="771">
        <v>7131300067</v>
      </c>
      <c r="B381" s="772" t="s">
        <v>951</v>
      </c>
      <c r="C381" s="773" t="s">
        <v>350</v>
      </c>
      <c r="D381" s="765">
        <v>189.19</v>
      </c>
      <c r="E381" s="774"/>
      <c r="F381" s="774"/>
      <c r="G381" s="790" t="s">
        <v>952</v>
      </c>
      <c r="H381" s="770"/>
      <c r="K381" s="770"/>
    </row>
    <row r="382" spans="1:54" ht="24" customHeight="1">
      <c r="A382" s="771">
        <v>7131300082</v>
      </c>
      <c r="B382" s="772" t="s">
        <v>953</v>
      </c>
      <c r="C382" s="773" t="s">
        <v>350</v>
      </c>
      <c r="D382" s="765">
        <v>875.6</v>
      </c>
      <c r="E382" s="772" t="s">
        <v>954</v>
      </c>
      <c r="F382" s="774"/>
      <c r="G382" s="788"/>
      <c r="H382" s="770"/>
    </row>
    <row r="383" spans="1:54" s="777" customFormat="1" ht="30.75" customHeight="1">
      <c r="A383" s="764">
        <v>7131300500</v>
      </c>
      <c r="B383" s="763" t="s">
        <v>955</v>
      </c>
      <c r="C383" s="764" t="s">
        <v>94</v>
      </c>
      <c r="D383" s="765">
        <v>847.46</v>
      </c>
      <c r="E383" s="772" t="s">
        <v>956</v>
      </c>
      <c r="F383" s="775" t="s">
        <v>362</v>
      </c>
      <c r="G383" s="831"/>
      <c r="H383" s="770"/>
      <c r="I383" s="757"/>
      <c r="J383" s="757"/>
      <c r="K383" s="757"/>
      <c r="L383" s="757"/>
      <c r="M383" s="757"/>
      <c r="N383" s="757"/>
      <c r="O383" s="757"/>
      <c r="P383" s="757"/>
      <c r="Q383" s="757"/>
      <c r="R383" s="757"/>
      <c r="S383" s="757"/>
      <c r="T383" s="757"/>
      <c r="U383" s="757"/>
      <c r="V383" s="757"/>
      <c r="W383" s="757"/>
      <c r="X383" s="757"/>
      <c r="Y383" s="757"/>
      <c r="Z383" s="757"/>
      <c r="AA383" s="757"/>
      <c r="AB383" s="757"/>
      <c r="AC383" s="757"/>
      <c r="AD383" s="757"/>
      <c r="AE383" s="757"/>
      <c r="AF383" s="757"/>
      <c r="AG383" s="757"/>
      <c r="AH383" s="757"/>
      <c r="AI383" s="757"/>
      <c r="AJ383" s="757"/>
      <c r="AK383" s="757"/>
      <c r="AL383" s="757"/>
      <c r="AM383" s="757"/>
      <c r="AN383" s="757"/>
      <c r="AO383" s="757"/>
      <c r="AP383" s="757"/>
      <c r="AQ383" s="757"/>
      <c r="AR383" s="757"/>
      <c r="AS383" s="757"/>
      <c r="AT383" s="757"/>
      <c r="AU383" s="757"/>
      <c r="AV383" s="757"/>
      <c r="AW383" s="757"/>
      <c r="AX383" s="757"/>
      <c r="AY383" s="757"/>
      <c r="AZ383" s="757"/>
      <c r="BA383" s="757"/>
      <c r="BB383" s="757"/>
    </row>
    <row r="384" spans="1:54" s="777" customFormat="1" ht="24" customHeight="1">
      <c r="A384" s="764">
        <v>7131300881</v>
      </c>
      <c r="B384" s="763" t="s">
        <v>957</v>
      </c>
      <c r="C384" s="764" t="s">
        <v>94</v>
      </c>
      <c r="D384" s="765">
        <v>26794.74</v>
      </c>
      <c r="E384" s="772" t="s">
        <v>958</v>
      </c>
      <c r="F384" s="774"/>
      <c r="G384" s="788"/>
      <c r="H384" s="770"/>
      <c r="I384" s="757"/>
      <c r="J384" s="757"/>
      <c r="K384" s="757"/>
      <c r="L384" s="757"/>
      <c r="M384" s="757"/>
      <c r="N384" s="757"/>
      <c r="O384" s="757"/>
      <c r="P384" s="757"/>
      <c r="Q384" s="757"/>
      <c r="R384" s="757"/>
      <c r="S384" s="757"/>
      <c r="T384" s="757"/>
      <c r="U384" s="757"/>
      <c r="V384" s="757"/>
      <c r="W384" s="757"/>
      <c r="X384" s="757"/>
      <c r="Y384" s="757"/>
      <c r="Z384" s="757"/>
      <c r="AA384" s="757"/>
      <c r="AB384" s="757"/>
      <c r="AC384" s="757"/>
      <c r="AD384" s="757"/>
      <c r="AE384" s="757"/>
      <c r="AF384" s="757"/>
      <c r="AG384" s="757"/>
      <c r="AH384" s="757"/>
      <c r="AI384" s="757"/>
      <c r="AJ384" s="757"/>
      <c r="AK384" s="757"/>
      <c r="AL384" s="757"/>
      <c r="AM384" s="757"/>
      <c r="AN384" s="757"/>
      <c r="AO384" s="757"/>
      <c r="AP384" s="757"/>
      <c r="AQ384" s="757"/>
      <c r="AR384" s="757"/>
      <c r="AS384" s="757"/>
      <c r="AT384" s="757"/>
      <c r="AU384" s="757"/>
      <c r="AV384" s="757"/>
      <c r="AW384" s="757"/>
      <c r="AX384" s="757"/>
      <c r="AY384" s="757"/>
      <c r="AZ384" s="757"/>
      <c r="BA384" s="757"/>
      <c r="BB384" s="757"/>
    </row>
    <row r="385" spans="1:54" s="777" customFormat="1" ht="30" customHeight="1">
      <c r="A385" s="764">
        <v>7131310002</v>
      </c>
      <c r="B385" s="388" t="s">
        <v>959</v>
      </c>
      <c r="C385" s="387" t="s">
        <v>94</v>
      </c>
      <c r="D385" s="765">
        <v>3490.26</v>
      </c>
      <c r="E385" s="772"/>
      <c r="F385" s="774"/>
      <c r="G385" s="766"/>
      <c r="H385" s="770"/>
      <c r="I385" s="757"/>
      <c r="J385" s="757"/>
      <c r="K385" s="757"/>
      <c r="L385" s="757"/>
      <c r="M385" s="757"/>
      <c r="N385" s="757"/>
      <c r="O385" s="757"/>
      <c r="P385" s="757"/>
      <c r="Q385" s="757"/>
      <c r="R385" s="757"/>
      <c r="S385" s="757"/>
      <c r="T385" s="757"/>
      <c r="U385" s="757"/>
      <c r="V385" s="757"/>
      <c r="W385" s="757"/>
      <c r="X385" s="757"/>
      <c r="Y385" s="757"/>
      <c r="Z385" s="757"/>
      <c r="AA385" s="757"/>
      <c r="AB385" s="757"/>
      <c r="AC385" s="757"/>
      <c r="AD385" s="757"/>
      <c r="AE385" s="757"/>
      <c r="AF385" s="757"/>
      <c r="AG385" s="757"/>
      <c r="AH385" s="757"/>
      <c r="AI385" s="757"/>
      <c r="AJ385" s="757"/>
      <c r="AK385" s="757"/>
      <c r="AL385" s="757"/>
      <c r="AM385" s="757"/>
      <c r="AN385" s="757"/>
      <c r="AO385" s="757"/>
      <c r="AP385" s="757"/>
      <c r="AQ385" s="757"/>
      <c r="AR385" s="757"/>
      <c r="AS385" s="757"/>
      <c r="AT385" s="757"/>
      <c r="AU385" s="757"/>
      <c r="AV385" s="757"/>
      <c r="AW385" s="757"/>
      <c r="AX385" s="757"/>
      <c r="AY385" s="757"/>
      <c r="AZ385" s="757"/>
      <c r="BA385" s="757"/>
      <c r="BB385" s="757"/>
    </row>
    <row r="386" spans="1:54" s="777" customFormat="1" ht="27.75" customHeight="1">
      <c r="A386" s="764">
        <v>7131310005</v>
      </c>
      <c r="B386" s="388" t="s">
        <v>960</v>
      </c>
      <c r="C386" s="387" t="s">
        <v>94</v>
      </c>
      <c r="D386" s="765">
        <v>3387.95</v>
      </c>
      <c r="E386" s="772"/>
      <c r="F386" s="774"/>
      <c r="G386" s="766"/>
      <c r="H386" s="770"/>
      <c r="I386" s="757"/>
      <c r="J386" s="757"/>
      <c r="K386" s="757"/>
      <c r="L386" s="757"/>
      <c r="M386" s="757"/>
      <c r="N386" s="757"/>
      <c r="O386" s="757"/>
      <c r="P386" s="757"/>
      <c r="Q386" s="757"/>
      <c r="R386" s="757"/>
      <c r="S386" s="757"/>
      <c r="T386" s="757"/>
      <c r="U386" s="757"/>
      <c r="V386" s="757"/>
      <c r="W386" s="757"/>
      <c r="X386" s="757"/>
      <c r="Y386" s="757"/>
      <c r="Z386" s="757"/>
      <c r="AA386" s="757"/>
      <c r="AB386" s="757"/>
      <c r="AC386" s="757"/>
      <c r="AD386" s="757"/>
      <c r="AE386" s="757"/>
      <c r="AF386" s="757"/>
      <c r="AG386" s="757"/>
      <c r="AH386" s="757"/>
      <c r="AI386" s="757"/>
      <c r="AJ386" s="757"/>
      <c r="AK386" s="757"/>
      <c r="AL386" s="757"/>
      <c r="AM386" s="757"/>
      <c r="AN386" s="757"/>
      <c r="AO386" s="757"/>
      <c r="AP386" s="757"/>
      <c r="AQ386" s="757"/>
      <c r="AR386" s="757"/>
      <c r="AS386" s="757"/>
      <c r="AT386" s="757"/>
      <c r="AU386" s="757"/>
      <c r="AV386" s="757"/>
      <c r="AW386" s="757"/>
      <c r="AX386" s="757"/>
      <c r="AY386" s="757"/>
      <c r="AZ386" s="757"/>
      <c r="BA386" s="757"/>
      <c r="BB386" s="757"/>
    </row>
    <row r="387" spans="1:54" s="777" customFormat="1" ht="24" customHeight="1">
      <c r="A387" s="387">
        <v>7131310045</v>
      </c>
      <c r="B387" s="401" t="s">
        <v>961</v>
      </c>
      <c r="C387" s="390" t="s">
        <v>94</v>
      </c>
      <c r="D387" s="765">
        <v>1200</v>
      </c>
      <c r="E387" s="772"/>
      <c r="F387" s="774"/>
      <c r="G387" s="402"/>
      <c r="H387" s="770"/>
      <c r="I387" s="757"/>
      <c r="J387" s="757"/>
      <c r="K387" s="757"/>
      <c r="L387" s="757"/>
      <c r="M387" s="757"/>
      <c r="N387" s="757"/>
      <c r="O387" s="757"/>
      <c r="P387" s="757"/>
      <c r="Q387" s="757"/>
      <c r="R387" s="757"/>
      <c r="S387" s="757"/>
      <c r="T387" s="757"/>
      <c r="U387" s="757"/>
      <c r="V387" s="757"/>
      <c r="W387" s="757"/>
      <c r="X387" s="757"/>
      <c r="Y387" s="757"/>
      <c r="Z387" s="757"/>
      <c r="AA387" s="757"/>
      <c r="AB387" s="757"/>
      <c r="AC387" s="757"/>
      <c r="AD387" s="757"/>
      <c r="AE387" s="757"/>
      <c r="AF387" s="757"/>
      <c r="AG387" s="757"/>
      <c r="AH387" s="757"/>
      <c r="AI387" s="757"/>
      <c r="AJ387" s="757"/>
      <c r="AK387" s="757"/>
      <c r="AL387" s="757"/>
      <c r="AM387" s="757"/>
      <c r="AN387" s="757"/>
      <c r="AO387" s="757"/>
      <c r="AP387" s="757"/>
      <c r="AQ387" s="757"/>
      <c r="AR387" s="757"/>
      <c r="AS387" s="757"/>
      <c r="AT387" s="757"/>
      <c r="AU387" s="757"/>
      <c r="AV387" s="757"/>
      <c r="AW387" s="757"/>
      <c r="AX387" s="757"/>
      <c r="AY387" s="757"/>
      <c r="AZ387" s="757"/>
      <c r="BA387" s="757"/>
      <c r="BB387" s="757"/>
    </row>
    <row r="388" spans="1:54" s="777" customFormat="1" ht="24" customHeight="1">
      <c r="A388" s="387">
        <v>7131310040</v>
      </c>
      <c r="B388" s="401" t="s">
        <v>962</v>
      </c>
      <c r="C388" s="390" t="s">
        <v>94</v>
      </c>
      <c r="D388" s="765">
        <v>2500.0100000000002</v>
      </c>
      <c r="E388" s="772"/>
      <c r="F388" s="774"/>
      <c r="G388" s="402"/>
      <c r="H388" s="770"/>
      <c r="I388" s="757"/>
      <c r="J388" s="757"/>
      <c r="K388" s="757"/>
      <c r="L388" s="757"/>
      <c r="M388" s="757"/>
      <c r="N388" s="757"/>
      <c r="O388" s="757"/>
      <c r="P388" s="757"/>
      <c r="Q388" s="757"/>
      <c r="R388" s="757"/>
      <c r="S388" s="757"/>
      <c r="T388" s="757"/>
      <c r="U388" s="757"/>
      <c r="V388" s="757"/>
      <c r="W388" s="757"/>
      <c r="X388" s="757"/>
      <c r="Y388" s="757"/>
      <c r="Z388" s="757"/>
      <c r="AA388" s="757"/>
      <c r="AB388" s="757"/>
      <c r="AC388" s="757"/>
      <c r="AD388" s="757"/>
      <c r="AE388" s="757"/>
      <c r="AF388" s="757"/>
      <c r="AG388" s="757"/>
      <c r="AH388" s="757"/>
      <c r="AI388" s="757"/>
      <c r="AJ388" s="757"/>
      <c r="AK388" s="757"/>
      <c r="AL388" s="757"/>
      <c r="AM388" s="757"/>
      <c r="AN388" s="757"/>
      <c r="AO388" s="757"/>
      <c r="AP388" s="757"/>
      <c r="AQ388" s="757"/>
      <c r="AR388" s="757"/>
      <c r="AS388" s="757"/>
      <c r="AT388" s="757"/>
      <c r="AU388" s="757"/>
      <c r="AV388" s="757"/>
      <c r="AW388" s="757"/>
      <c r="AX388" s="757"/>
      <c r="AY388" s="757"/>
      <c r="AZ388" s="757"/>
      <c r="BA388" s="757"/>
      <c r="BB388" s="757"/>
    </row>
    <row r="389" spans="1:54" s="777" customFormat="1" ht="24" customHeight="1">
      <c r="A389" s="764">
        <v>7131310013</v>
      </c>
      <c r="B389" s="388" t="s">
        <v>963</v>
      </c>
      <c r="C389" s="764" t="s">
        <v>94</v>
      </c>
      <c r="D389" s="765">
        <v>5339.5</v>
      </c>
      <c r="E389" s="774" t="s">
        <v>964</v>
      </c>
      <c r="F389" s="775" t="s">
        <v>362</v>
      </c>
      <c r="G389" s="763"/>
      <c r="H389" s="770"/>
      <c r="I389" s="757"/>
      <c r="J389" s="757"/>
      <c r="K389" s="757"/>
      <c r="L389" s="757"/>
      <c r="M389" s="757"/>
      <c r="N389" s="757"/>
      <c r="O389" s="757"/>
      <c r="P389" s="757"/>
      <c r="Q389" s="757"/>
      <c r="R389" s="757"/>
      <c r="S389" s="757"/>
      <c r="T389" s="757"/>
      <c r="U389" s="757"/>
      <c r="V389" s="757"/>
      <c r="W389" s="757"/>
      <c r="X389" s="757"/>
      <c r="Y389" s="757"/>
      <c r="Z389" s="757"/>
      <c r="AA389" s="757"/>
      <c r="AB389" s="757"/>
      <c r="AC389" s="757"/>
      <c r="AD389" s="757"/>
      <c r="AE389" s="757"/>
      <c r="AF389" s="757"/>
      <c r="AG389" s="757"/>
      <c r="AH389" s="757"/>
      <c r="AI389" s="757"/>
      <c r="AJ389" s="757"/>
      <c r="AK389" s="757"/>
      <c r="AL389" s="757"/>
      <c r="AM389" s="757"/>
      <c r="AN389" s="757"/>
      <c r="AO389" s="757"/>
      <c r="AP389" s="757"/>
      <c r="AQ389" s="757"/>
      <c r="AR389" s="757"/>
      <c r="AS389" s="757"/>
      <c r="AT389" s="757"/>
      <c r="AU389" s="757"/>
      <c r="AV389" s="757"/>
      <c r="AW389" s="757"/>
      <c r="AX389" s="757"/>
      <c r="AY389" s="757"/>
      <c r="AZ389" s="757"/>
      <c r="BA389" s="757"/>
      <c r="BB389" s="757"/>
    </row>
    <row r="390" spans="1:54" ht="40.5" customHeight="1">
      <c r="A390" s="764">
        <v>7131310015</v>
      </c>
      <c r="B390" s="763" t="s">
        <v>965</v>
      </c>
      <c r="C390" s="764" t="s">
        <v>94</v>
      </c>
      <c r="D390" s="765">
        <v>15146.66</v>
      </c>
      <c r="E390" s="772" t="s">
        <v>966</v>
      </c>
      <c r="F390" s="775" t="s">
        <v>362</v>
      </c>
      <c r="G390" s="832"/>
      <c r="H390" s="770"/>
    </row>
    <row r="391" spans="1:54" s="777" customFormat="1" ht="29.25" customHeight="1">
      <c r="A391" s="764">
        <v>7131310033</v>
      </c>
      <c r="B391" s="388" t="s">
        <v>297</v>
      </c>
      <c r="C391" s="764" t="s">
        <v>94</v>
      </c>
      <c r="D391" s="765">
        <v>4723.38</v>
      </c>
      <c r="E391" s="772" t="s">
        <v>967</v>
      </c>
      <c r="F391" s="775" t="s">
        <v>362</v>
      </c>
      <c r="G391" s="832"/>
      <c r="H391" s="770"/>
      <c r="I391" s="757"/>
      <c r="J391" s="757"/>
      <c r="K391" s="757"/>
      <c r="L391" s="757"/>
      <c r="M391" s="757"/>
      <c r="N391" s="757"/>
      <c r="O391" s="757"/>
      <c r="P391" s="757"/>
      <c r="Q391" s="757"/>
      <c r="R391" s="757"/>
      <c r="S391" s="757"/>
      <c r="T391" s="757"/>
      <c r="U391" s="757"/>
      <c r="V391" s="757"/>
      <c r="W391" s="757"/>
      <c r="X391" s="757"/>
      <c r="Y391" s="757"/>
      <c r="Z391" s="757"/>
      <c r="AA391" s="757"/>
      <c r="AB391" s="757"/>
      <c r="AC391" s="757"/>
      <c r="AD391" s="757"/>
      <c r="AE391" s="757"/>
      <c r="AF391" s="757"/>
      <c r="AG391" s="757"/>
      <c r="AH391" s="757"/>
      <c r="AI391" s="757"/>
      <c r="AJ391" s="757"/>
      <c r="AK391" s="757"/>
      <c r="AL391" s="757"/>
      <c r="AM391" s="757"/>
      <c r="AN391" s="757"/>
      <c r="AO391" s="757"/>
      <c r="AP391" s="757"/>
      <c r="AQ391" s="757"/>
      <c r="AR391" s="757"/>
      <c r="AS391" s="757"/>
      <c r="AT391" s="757"/>
      <c r="AU391" s="757"/>
      <c r="AV391" s="757"/>
      <c r="AW391" s="757"/>
      <c r="AX391" s="757"/>
      <c r="AY391" s="757"/>
      <c r="AZ391" s="757"/>
      <c r="BA391" s="757"/>
      <c r="BB391" s="757"/>
    </row>
    <row r="392" spans="1:54" s="777" customFormat="1" ht="28.5" customHeight="1">
      <c r="A392" s="764">
        <v>7131310034</v>
      </c>
      <c r="B392" s="388" t="s">
        <v>968</v>
      </c>
      <c r="C392" s="764" t="s">
        <v>94</v>
      </c>
      <c r="D392" s="765">
        <v>4723.38</v>
      </c>
      <c r="E392" s="772" t="s">
        <v>967</v>
      </c>
      <c r="F392" s="775" t="s">
        <v>362</v>
      </c>
      <c r="G392" s="776"/>
      <c r="H392" s="770"/>
      <c r="I392" s="757"/>
      <c r="J392" s="757"/>
      <c r="K392" s="757"/>
      <c r="L392" s="757"/>
      <c r="M392" s="757"/>
      <c r="N392" s="757"/>
      <c r="O392" s="757"/>
      <c r="P392" s="757"/>
      <c r="Q392" s="757"/>
      <c r="R392" s="757"/>
      <c r="S392" s="757"/>
      <c r="T392" s="757"/>
      <c r="U392" s="757"/>
      <c r="V392" s="757"/>
      <c r="W392" s="757"/>
      <c r="X392" s="757"/>
      <c r="Y392" s="757"/>
      <c r="Z392" s="757"/>
      <c r="AA392" s="757"/>
      <c r="AB392" s="757"/>
      <c r="AC392" s="757"/>
      <c r="AD392" s="757"/>
      <c r="AE392" s="757"/>
      <c r="AF392" s="757"/>
      <c r="AG392" s="757"/>
      <c r="AH392" s="757"/>
      <c r="AI392" s="757"/>
      <c r="AJ392" s="757"/>
      <c r="AK392" s="757"/>
      <c r="AL392" s="757"/>
      <c r="AM392" s="757"/>
      <c r="AN392" s="757"/>
      <c r="AO392" s="757"/>
      <c r="AP392" s="757"/>
      <c r="AQ392" s="757"/>
      <c r="AR392" s="757"/>
      <c r="AS392" s="757"/>
      <c r="AT392" s="757"/>
      <c r="AU392" s="757"/>
      <c r="AV392" s="757"/>
      <c r="AW392" s="757"/>
      <c r="AX392" s="757"/>
      <c r="AY392" s="757"/>
      <c r="AZ392" s="757"/>
      <c r="BA392" s="757"/>
      <c r="BB392" s="757"/>
    </row>
    <row r="393" spans="1:54" s="777" customFormat="1" ht="24" customHeight="1">
      <c r="A393" s="764">
        <v>7131310035</v>
      </c>
      <c r="B393" s="388" t="s">
        <v>969</v>
      </c>
      <c r="C393" s="764" t="s">
        <v>94</v>
      </c>
      <c r="D393" s="765">
        <v>28099.05</v>
      </c>
      <c r="E393" s="772" t="s">
        <v>970</v>
      </c>
      <c r="F393" s="775" t="s">
        <v>362</v>
      </c>
      <c r="G393" s="763"/>
      <c r="H393" s="770"/>
      <c r="I393" s="757"/>
      <c r="J393" s="757"/>
      <c r="K393" s="757"/>
      <c r="L393" s="757"/>
      <c r="M393" s="757"/>
      <c r="N393" s="757"/>
      <c r="O393" s="757"/>
      <c r="P393" s="757"/>
      <c r="Q393" s="757"/>
      <c r="R393" s="757"/>
      <c r="S393" s="757"/>
      <c r="T393" s="757"/>
      <c r="U393" s="757"/>
      <c r="V393" s="757"/>
      <c r="W393" s="757"/>
      <c r="X393" s="757"/>
      <c r="Y393" s="757"/>
      <c r="Z393" s="757"/>
      <c r="AA393" s="757"/>
      <c r="AB393" s="757"/>
      <c r="AC393" s="757"/>
      <c r="AD393" s="757"/>
      <c r="AE393" s="757"/>
      <c r="AF393" s="757"/>
      <c r="AG393" s="757"/>
      <c r="AH393" s="757"/>
      <c r="AI393" s="757"/>
      <c r="AJ393" s="757"/>
      <c r="AK393" s="757"/>
      <c r="AL393" s="757"/>
      <c r="AM393" s="757"/>
      <c r="AN393" s="757"/>
      <c r="AO393" s="757"/>
      <c r="AP393" s="757"/>
      <c r="AQ393" s="757"/>
      <c r="AR393" s="757"/>
      <c r="AS393" s="757"/>
      <c r="AT393" s="757"/>
      <c r="AU393" s="757"/>
      <c r="AV393" s="757"/>
      <c r="AW393" s="757"/>
      <c r="AX393" s="757"/>
      <c r="AY393" s="757"/>
      <c r="AZ393" s="757"/>
      <c r="BA393" s="757"/>
      <c r="BB393" s="757"/>
    </row>
    <row r="394" spans="1:54" s="777" customFormat="1" ht="24" customHeight="1">
      <c r="A394" s="764">
        <v>7131310036</v>
      </c>
      <c r="B394" s="388" t="s">
        <v>971</v>
      </c>
      <c r="C394" s="764" t="s">
        <v>94</v>
      </c>
      <c r="D394" s="765">
        <v>22151.94</v>
      </c>
      <c r="E394" s="772" t="s">
        <v>972</v>
      </c>
      <c r="F394" s="775" t="s">
        <v>362</v>
      </c>
      <c r="G394" s="763"/>
      <c r="H394" s="770"/>
      <c r="I394" s="757"/>
      <c r="J394" s="757"/>
      <c r="K394" s="757"/>
      <c r="L394" s="757"/>
      <c r="M394" s="757"/>
      <c r="N394" s="757"/>
      <c r="O394" s="757"/>
      <c r="P394" s="757"/>
      <c r="Q394" s="757"/>
      <c r="R394" s="757"/>
      <c r="S394" s="757"/>
      <c r="T394" s="757"/>
      <c r="U394" s="757"/>
      <c r="V394" s="757"/>
      <c r="W394" s="757"/>
      <c r="X394" s="757"/>
      <c r="Y394" s="757"/>
      <c r="Z394" s="757"/>
      <c r="AA394" s="757"/>
      <c r="AB394" s="757"/>
      <c r="AC394" s="757"/>
      <c r="AD394" s="757"/>
      <c r="AE394" s="757"/>
      <c r="AF394" s="757"/>
      <c r="AG394" s="757"/>
      <c r="AH394" s="757"/>
      <c r="AI394" s="757"/>
      <c r="AJ394" s="757"/>
      <c r="AK394" s="757"/>
      <c r="AL394" s="757"/>
      <c r="AM394" s="757"/>
      <c r="AN394" s="757"/>
      <c r="AO394" s="757"/>
      <c r="AP394" s="757"/>
      <c r="AQ394" s="757"/>
      <c r="AR394" s="757"/>
      <c r="AS394" s="757"/>
      <c r="AT394" s="757"/>
      <c r="AU394" s="757"/>
      <c r="AV394" s="757"/>
      <c r="AW394" s="757"/>
      <c r="AX394" s="757"/>
      <c r="AY394" s="757"/>
      <c r="AZ394" s="757"/>
      <c r="BA394" s="757"/>
      <c r="BB394" s="757"/>
    </row>
    <row r="395" spans="1:54" s="777" customFormat="1" ht="24" customHeight="1">
      <c r="A395" s="764">
        <v>7131310042</v>
      </c>
      <c r="B395" s="776" t="s">
        <v>973</v>
      </c>
      <c r="C395" s="764" t="s">
        <v>94</v>
      </c>
      <c r="D395" s="765">
        <v>28793.51</v>
      </c>
      <c r="E395" s="774"/>
      <c r="F395" s="775" t="s">
        <v>362</v>
      </c>
      <c r="G395" s="831"/>
      <c r="H395" s="770"/>
      <c r="I395" s="757"/>
      <c r="J395" s="757"/>
      <c r="K395" s="757"/>
      <c r="L395" s="757"/>
      <c r="M395" s="757"/>
      <c r="N395" s="757"/>
      <c r="O395" s="757"/>
      <c r="P395" s="757"/>
      <c r="Q395" s="757"/>
      <c r="R395" s="757"/>
      <c r="S395" s="757"/>
      <c r="T395" s="757"/>
      <c r="U395" s="757"/>
      <c r="V395" s="757"/>
      <c r="W395" s="757"/>
      <c r="X395" s="757"/>
      <c r="Y395" s="757"/>
      <c r="Z395" s="757"/>
      <c r="AA395" s="757"/>
      <c r="AB395" s="757"/>
      <c r="AC395" s="757"/>
      <c r="AD395" s="757"/>
      <c r="AE395" s="757"/>
      <c r="AF395" s="757"/>
      <c r="AG395" s="757"/>
      <c r="AH395" s="757"/>
      <c r="AI395" s="757"/>
      <c r="AJ395" s="757"/>
      <c r="AK395" s="757"/>
      <c r="AL395" s="757"/>
      <c r="AM395" s="757"/>
      <c r="AN395" s="757"/>
      <c r="AO395" s="757"/>
      <c r="AP395" s="757"/>
      <c r="AQ395" s="757"/>
      <c r="AR395" s="757"/>
      <c r="AS395" s="757"/>
      <c r="AT395" s="757"/>
      <c r="AU395" s="757"/>
      <c r="AV395" s="757"/>
      <c r="AW395" s="757"/>
      <c r="AX395" s="757"/>
      <c r="AY395" s="757"/>
      <c r="AZ395" s="757"/>
      <c r="BA395" s="757"/>
      <c r="BB395" s="757"/>
    </row>
    <row r="396" spans="1:54" ht="24" customHeight="1">
      <c r="A396" s="764">
        <v>7131397678</v>
      </c>
      <c r="B396" s="763" t="s">
        <v>299</v>
      </c>
      <c r="C396" s="764" t="s">
        <v>94</v>
      </c>
      <c r="D396" s="765">
        <v>2120.86</v>
      </c>
      <c r="E396" s="774" t="s">
        <v>974</v>
      </c>
      <c r="F396" s="774"/>
      <c r="G396" s="383"/>
      <c r="H396" s="770"/>
    </row>
    <row r="397" spans="1:54" s="777" customFormat="1" ht="27.75" customHeight="1">
      <c r="A397" s="764">
        <v>7131310997</v>
      </c>
      <c r="B397" s="763" t="s">
        <v>975</v>
      </c>
      <c r="C397" s="764" t="s">
        <v>94</v>
      </c>
      <c r="D397" s="765">
        <v>2047.72</v>
      </c>
      <c r="E397" s="774" t="s">
        <v>976</v>
      </c>
      <c r="F397" s="775" t="s">
        <v>362</v>
      </c>
      <c r="G397" s="763"/>
      <c r="H397" s="770"/>
      <c r="I397" s="757"/>
      <c r="J397" s="757"/>
      <c r="K397" s="757"/>
      <c r="L397" s="757"/>
      <c r="M397" s="757"/>
      <c r="N397" s="757"/>
      <c r="O397" s="757"/>
      <c r="P397" s="757"/>
      <c r="Q397" s="757"/>
      <c r="R397" s="757"/>
      <c r="S397" s="757"/>
      <c r="T397" s="757"/>
      <c r="U397" s="757"/>
      <c r="V397" s="757"/>
      <c r="W397" s="757"/>
      <c r="X397" s="757"/>
      <c r="Y397" s="757"/>
      <c r="Z397" s="757"/>
      <c r="AA397" s="757"/>
      <c r="AB397" s="757"/>
      <c r="AC397" s="757"/>
      <c r="AD397" s="757"/>
      <c r="AE397" s="757"/>
      <c r="AF397" s="757"/>
      <c r="AG397" s="757"/>
      <c r="AH397" s="757"/>
      <c r="AI397" s="757"/>
      <c r="AJ397" s="757"/>
      <c r="AK397" s="757"/>
      <c r="AL397" s="757"/>
      <c r="AM397" s="757"/>
      <c r="AN397" s="757"/>
      <c r="AO397" s="757"/>
      <c r="AP397" s="757"/>
      <c r="AQ397" s="757"/>
      <c r="AR397" s="757"/>
      <c r="AS397" s="757"/>
      <c r="AT397" s="757"/>
      <c r="AU397" s="757"/>
      <c r="AV397" s="757"/>
      <c r="AW397" s="757"/>
      <c r="AX397" s="757"/>
      <c r="AY397" s="757"/>
      <c r="AZ397" s="757"/>
      <c r="BA397" s="757"/>
      <c r="BB397" s="757"/>
    </row>
    <row r="398" spans="1:54" ht="24" customHeight="1">
      <c r="A398" s="773">
        <v>7131320009</v>
      </c>
      <c r="B398" s="772" t="s">
        <v>977</v>
      </c>
      <c r="C398" s="773" t="s">
        <v>350</v>
      </c>
      <c r="D398" s="765">
        <v>3759.68</v>
      </c>
      <c r="E398" s="772" t="s">
        <v>978</v>
      </c>
      <c r="F398" s="774"/>
      <c r="G398" s="788"/>
      <c r="H398" s="770"/>
    </row>
    <row r="399" spans="1:54" ht="24" customHeight="1">
      <c r="A399" s="771">
        <v>7131321603</v>
      </c>
      <c r="B399" s="772" t="s">
        <v>979</v>
      </c>
      <c r="C399" s="773" t="s">
        <v>350</v>
      </c>
      <c r="D399" s="765">
        <v>4511.67</v>
      </c>
      <c r="E399" s="774"/>
      <c r="F399" s="774"/>
      <c r="G399" s="790" t="s">
        <v>952</v>
      </c>
      <c r="H399" s="770"/>
      <c r="K399" s="770"/>
    </row>
    <row r="400" spans="1:54" ht="24" customHeight="1">
      <c r="A400" s="771">
        <v>7131324780</v>
      </c>
      <c r="B400" s="772" t="s">
        <v>980</v>
      </c>
      <c r="C400" s="773" t="s">
        <v>350</v>
      </c>
      <c r="D400" s="765">
        <v>4511.6000000000004</v>
      </c>
      <c r="E400" s="774"/>
      <c r="F400" s="774"/>
      <c r="G400" s="788"/>
      <c r="H400" s="770"/>
    </row>
    <row r="401" spans="1:54" ht="24" customHeight="1">
      <c r="A401" s="771">
        <v>7131324806</v>
      </c>
      <c r="B401" s="772" t="s">
        <v>981</v>
      </c>
      <c r="C401" s="773" t="s">
        <v>350</v>
      </c>
      <c r="D401" s="765">
        <v>6799.68</v>
      </c>
      <c r="E401" s="774" t="s">
        <v>982</v>
      </c>
      <c r="F401" s="774"/>
      <c r="G401" s="788"/>
      <c r="H401" s="770"/>
    </row>
    <row r="402" spans="1:54" ht="24" customHeight="1">
      <c r="A402" s="762">
        <v>7131329275</v>
      </c>
      <c r="B402" s="763" t="s">
        <v>983</v>
      </c>
      <c r="C402" s="764" t="s">
        <v>94</v>
      </c>
      <c r="D402" s="765">
        <v>8494.76</v>
      </c>
      <c r="E402" s="774"/>
      <c r="F402" s="774"/>
      <c r="G402" s="788"/>
      <c r="H402" s="770"/>
    </row>
    <row r="403" spans="1:54" s="777" customFormat="1" ht="28.5" customHeight="1">
      <c r="A403" s="762">
        <v>7131334001</v>
      </c>
      <c r="B403" s="388" t="s">
        <v>984</v>
      </c>
      <c r="C403" s="764" t="s">
        <v>350</v>
      </c>
      <c r="D403" s="765">
        <v>7829.3</v>
      </c>
      <c r="E403" s="772" t="s">
        <v>985</v>
      </c>
      <c r="F403" s="774"/>
      <c r="G403" s="388"/>
      <c r="H403" s="770"/>
      <c r="I403" s="833"/>
      <c r="J403" s="757"/>
      <c r="K403" s="757"/>
      <c r="L403" s="757"/>
      <c r="M403" s="757"/>
      <c r="N403" s="757"/>
      <c r="O403" s="757"/>
      <c r="P403" s="757"/>
      <c r="Q403" s="757"/>
      <c r="R403" s="757"/>
      <c r="S403" s="757"/>
      <c r="T403" s="757"/>
      <c r="U403" s="757"/>
      <c r="V403" s="757"/>
      <c r="W403" s="757"/>
      <c r="X403" s="757"/>
      <c r="Y403" s="757"/>
      <c r="Z403" s="757"/>
      <c r="AA403" s="757"/>
      <c r="AB403" s="757"/>
      <c r="AC403" s="757"/>
      <c r="AD403" s="757"/>
      <c r="AE403" s="757"/>
      <c r="AF403" s="757"/>
      <c r="AG403" s="757"/>
      <c r="AH403" s="757"/>
      <c r="AI403" s="757"/>
      <c r="AJ403" s="757"/>
      <c r="AK403" s="757"/>
      <c r="AL403" s="757"/>
      <c r="AM403" s="757"/>
      <c r="AN403" s="757"/>
      <c r="AO403" s="757"/>
      <c r="AP403" s="757"/>
      <c r="AQ403" s="757"/>
      <c r="AR403" s="757"/>
      <c r="AS403" s="757"/>
      <c r="AT403" s="757"/>
      <c r="AU403" s="757"/>
      <c r="AV403" s="757"/>
      <c r="AW403" s="757"/>
      <c r="AX403" s="757"/>
      <c r="AY403" s="757"/>
      <c r="AZ403" s="757"/>
      <c r="BA403" s="757"/>
      <c r="BB403" s="757"/>
    </row>
    <row r="404" spans="1:54" s="777" customFormat="1" ht="37.5" customHeight="1">
      <c r="A404" s="762">
        <v>7131334002</v>
      </c>
      <c r="B404" s="388" t="s">
        <v>986</v>
      </c>
      <c r="C404" s="764" t="s">
        <v>350</v>
      </c>
      <c r="D404" s="765">
        <v>7960.45</v>
      </c>
      <c r="E404" s="772" t="s">
        <v>987</v>
      </c>
      <c r="F404" s="774"/>
      <c r="G404" s="763"/>
      <c r="H404" s="770"/>
      <c r="I404" s="833"/>
      <c r="J404" s="757"/>
      <c r="K404" s="757"/>
      <c r="L404" s="757"/>
      <c r="M404" s="757"/>
      <c r="N404" s="757"/>
      <c r="O404" s="757"/>
      <c r="P404" s="757"/>
      <c r="Q404" s="757"/>
      <c r="R404" s="757"/>
      <c r="S404" s="757"/>
      <c r="T404" s="757"/>
      <c r="U404" s="757"/>
      <c r="V404" s="757"/>
      <c r="W404" s="757"/>
      <c r="X404" s="757"/>
      <c r="Y404" s="757"/>
      <c r="Z404" s="757"/>
      <c r="AA404" s="757"/>
      <c r="AB404" s="757"/>
      <c r="AC404" s="757"/>
      <c r="AD404" s="757"/>
      <c r="AE404" s="757"/>
      <c r="AF404" s="757"/>
      <c r="AG404" s="757"/>
      <c r="AH404" s="757"/>
      <c r="AI404" s="757"/>
      <c r="AJ404" s="757"/>
      <c r="AK404" s="757"/>
      <c r="AL404" s="757"/>
      <c r="AM404" s="757"/>
      <c r="AN404" s="757"/>
      <c r="AO404" s="757"/>
      <c r="AP404" s="757"/>
      <c r="AQ404" s="757"/>
      <c r="AR404" s="757"/>
      <c r="AS404" s="757"/>
      <c r="AT404" s="757"/>
      <c r="AU404" s="757"/>
      <c r="AV404" s="757"/>
      <c r="AW404" s="757"/>
      <c r="AX404" s="757"/>
      <c r="AY404" s="757"/>
      <c r="AZ404" s="757"/>
      <c r="BA404" s="757"/>
      <c r="BB404" s="757"/>
    </row>
    <row r="405" spans="1:54" s="777" customFormat="1" ht="24" customHeight="1">
      <c r="A405" s="762">
        <v>7131399007</v>
      </c>
      <c r="B405" s="763" t="s">
        <v>988</v>
      </c>
      <c r="C405" s="764" t="s">
        <v>350</v>
      </c>
      <c r="D405" s="765">
        <v>1239</v>
      </c>
      <c r="E405" s="774"/>
      <c r="F405" s="774"/>
      <c r="G405" s="788"/>
      <c r="H405" s="770"/>
      <c r="I405" s="833"/>
      <c r="J405" s="757"/>
      <c r="K405" s="757"/>
      <c r="L405" s="757"/>
      <c r="M405" s="757"/>
      <c r="N405" s="757"/>
      <c r="O405" s="757"/>
      <c r="P405" s="757"/>
      <c r="Q405" s="757"/>
      <c r="R405" s="757"/>
      <c r="S405" s="757"/>
      <c r="T405" s="757"/>
      <c r="U405" s="757"/>
      <c r="V405" s="757"/>
      <c r="W405" s="757"/>
      <c r="X405" s="757"/>
      <c r="Y405" s="757"/>
      <c r="Z405" s="757"/>
      <c r="AA405" s="757"/>
      <c r="AB405" s="757"/>
      <c r="AC405" s="757"/>
      <c r="AD405" s="757"/>
      <c r="AE405" s="757"/>
      <c r="AF405" s="757"/>
      <c r="AG405" s="757"/>
      <c r="AH405" s="757"/>
      <c r="AI405" s="757"/>
      <c r="AJ405" s="757"/>
      <c r="AK405" s="757"/>
      <c r="AL405" s="757"/>
      <c r="AM405" s="757"/>
      <c r="AN405" s="757"/>
      <c r="AO405" s="757"/>
      <c r="AP405" s="757"/>
      <c r="AQ405" s="757"/>
      <c r="AR405" s="757"/>
      <c r="AS405" s="757"/>
      <c r="AT405" s="757"/>
      <c r="AU405" s="757"/>
      <c r="AV405" s="757"/>
      <c r="AW405" s="757"/>
      <c r="AX405" s="757"/>
      <c r="AY405" s="757"/>
      <c r="AZ405" s="757"/>
      <c r="BA405" s="757"/>
      <c r="BB405" s="757"/>
    </row>
    <row r="406" spans="1:54" s="777" customFormat="1" ht="24" customHeight="1">
      <c r="A406" s="403">
        <v>7131300008</v>
      </c>
      <c r="B406" s="388" t="s">
        <v>989</v>
      </c>
      <c r="C406" s="390" t="s">
        <v>350</v>
      </c>
      <c r="D406" s="765">
        <v>3224.08</v>
      </c>
      <c r="E406" s="774"/>
      <c r="F406" s="774"/>
      <c r="G406" s="766"/>
      <c r="H406" s="770"/>
      <c r="I406" s="833"/>
      <c r="J406" s="757"/>
      <c r="K406" s="757"/>
      <c r="L406" s="757"/>
      <c r="M406" s="757"/>
      <c r="N406" s="757"/>
      <c r="O406" s="757"/>
      <c r="P406" s="757"/>
      <c r="Q406" s="757"/>
      <c r="R406" s="757"/>
      <c r="S406" s="757"/>
      <c r="T406" s="757"/>
      <c r="U406" s="757"/>
      <c r="V406" s="757"/>
      <c r="W406" s="757"/>
      <c r="X406" s="757"/>
      <c r="Y406" s="757"/>
      <c r="Z406" s="757"/>
      <c r="AA406" s="757"/>
      <c r="AB406" s="757"/>
      <c r="AC406" s="757"/>
      <c r="AD406" s="757"/>
      <c r="AE406" s="757"/>
      <c r="AF406" s="757"/>
      <c r="AG406" s="757"/>
      <c r="AH406" s="757"/>
      <c r="AI406" s="757"/>
      <c r="AJ406" s="757"/>
      <c r="AK406" s="757"/>
      <c r="AL406" s="757"/>
      <c r="AM406" s="757"/>
      <c r="AN406" s="757"/>
      <c r="AO406" s="757"/>
      <c r="AP406" s="757"/>
      <c r="AQ406" s="757"/>
      <c r="AR406" s="757"/>
      <c r="AS406" s="757"/>
      <c r="AT406" s="757"/>
      <c r="AU406" s="757"/>
      <c r="AV406" s="757"/>
      <c r="AW406" s="757"/>
      <c r="AX406" s="757"/>
      <c r="AY406" s="757"/>
      <c r="AZ406" s="757"/>
      <c r="BA406" s="757"/>
      <c r="BB406" s="757"/>
    </row>
    <row r="407" spans="1:54" s="777" customFormat="1" ht="24" customHeight="1">
      <c r="A407" s="403">
        <v>7131300009</v>
      </c>
      <c r="B407" s="401" t="s">
        <v>990</v>
      </c>
      <c r="C407" s="390" t="s">
        <v>350</v>
      </c>
      <c r="D407" s="765">
        <v>3599</v>
      </c>
      <c r="E407" s="774"/>
      <c r="F407" s="774"/>
      <c r="G407" s="834"/>
      <c r="H407" s="770"/>
      <c r="I407" s="833"/>
      <c r="J407" s="757"/>
      <c r="K407" s="757"/>
      <c r="L407" s="757"/>
      <c r="M407" s="757"/>
      <c r="N407" s="757"/>
      <c r="O407" s="757"/>
      <c r="P407" s="757"/>
      <c r="Q407" s="757"/>
      <c r="R407" s="757"/>
      <c r="S407" s="757"/>
      <c r="T407" s="757"/>
      <c r="U407" s="757"/>
      <c r="V407" s="757"/>
      <c r="W407" s="757"/>
      <c r="X407" s="757"/>
      <c r="Y407" s="757"/>
      <c r="Z407" s="757"/>
      <c r="AA407" s="757"/>
      <c r="AB407" s="757"/>
      <c r="AC407" s="757"/>
      <c r="AD407" s="757"/>
      <c r="AE407" s="757"/>
      <c r="AF407" s="757"/>
      <c r="AG407" s="757"/>
      <c r="AH407" s="757"/>
      <c r="AI407" s="757"/>
      <c r="AJ407" s="757"/>
      <c r="AK407" s="757"/>
      <c r="AL407" s="757"/>
      <c r="AM407" s="757"/>
      <c r="AN407" s="757"/>
      <c r="AO407" s="757"/>
      <c r="AP407" s="757"/>
      <c r="AQ407" s="757"/>
      <c r="AR407" s="757"/>
      <c r="AS407" s="757"/>
      <c r="AT407" s="757"/>
      <c r="AU407" s="757"/>
      <c r="AV407" s="757"/>
      <c r="AW407" s="757"/>
      <c r="AX407" s="757"/>
      <c r="AY407" s="757"/>
      <c r="AZ407" s="757"/>
      <c r="BA407" s="757"/>
      <c r="BB407" s="757"/>
    </row>
    <row r="408" spans="1:54" s="777" customFormat="1" ht="28.5" customHeight="1">
      <c r="A408" s="403">
        <v>7131300010</v>
      </c>
      <c r="B408" s="401" t="s">
        <v>991</v>
      </c>
      <c r="C408" s="390" t="s">
        <v>350</v>
      </c>
      <c r="D408" s="765">
        <v>37170</v>
      </c>
      <c r="E408" s="774"/>
      <c r="F408" s="774"/>
      <c r="G408" s="834"/>
      <c r="H408" s="770"/>
      <c r="I408" s="833"/>
      <c r="J408" s="757"/>
      <c r="K408" s="757"/>
      <c r="L408" s="757"/>
      <c r="M408" s="757"/>
      <c r="N408" s="757"/>
      <c r="O408" s="757"/>
      <c r="P408" s="757"/>
      <c r="Q408" s="757"/>
      <c r="R408" s="757"/>
      <c r="S408" s="757"/>
      <c r="T408" s="757"/>
      <c r="U408" s="757"/>
      <c r="V408" s="757"/>
      <c r="W408" s="757"/>
      <c r="X408" s="757"/>
      <c r="Y408" s="757"/>
      <c r="Z408" s="757"/>
      <c r="AA408" s="757"/>
      <c r="AB408" s="757"/>
      <c r="AC408" s="757"/>
      <c r="AD408" s="757"/>
      <c r="AE408" s="757"/>
      <c r="AF408" s="757"/>
      <c r="AG408" s="757"/>
      <c r="AH408" s="757"/>
      <c r="AI408" s="757"/>
      <c r="AJ408" s="757"/>
      <c r="AK408" s="757"/>
      <c r="AL408" s="757"/>
      <c r="AM408" s="757"/>
      <c r="AN408" s="757"/>
      <c r="AO408" s="757"/>
      <c r="AP408" s="757"/>
      <c r="AQ408" s="757"/>
      <c r="AR408" s="757"/>
      <c r="AS408" s="757"/>
      <c r="AT408" s="757"/>
      <c r="AU408" s="757"/>
      <c r="AV408" s="757"/>
      <c r="AW408" s="757"/>
      <c r="AX408" s="757"/>
      <c r="AY408" s="757"/>
      <c r="AZ408" s="757"/>
      <c r="BA408" s="757"/>
      <c r="BB408" s="757"/>
    </row>
    <row r="409" spans="1:54" ht="24" customHeight="1">
      <c r="A409" s="771">
        <v>7131338004</v>
      </c>
      <c r="B409" s="772" t="s">
        <v>992</v>
      </c>
      <c r="C409" s="773" t="s">
        <v>350</v>
      </c>
      <c r="D409" s="765">
        <v>76276.800000000003</v>
      </c>
      <c r="E409" s="774"/>
      <c r="F409" s="774"/>
      <c r="G409" s="790" t="s">
        <v>952</v>
      </c>
      <c r="H409" s="770"/>
      <c r="K409" s="770"/>
    </row>
    <row r="410" spans="1:54" ht="24" customHeight="1">
      <c r="A410" s="771">
        <v>7131338025</v>
      </c>
      <c r="B410" s="772" t="s">
        <v>993</v>
      </c>
      <c r="C410" s="773" t="s">
        <v>350</v>
      </c>
      <c r="D410" s="765">
        <v>69.010000000000005</v>
      </c>
      <c r="E410" s="772" t="s">
        <v>994</v>
      </c>
      <c r="F410" s="774"/>
      <c r="G410" s="788"/>
      <c r="H410" s="770"/>
    </row>
    <row r="411" spans="1:54" ht="24" customHeight="1">
      <c r="A411" s="771">
        <v>7131387501</v>
      </c>
      <c r="B411" s="772" t="s">
        <v>995</v>
      </c>
      <c r="C411" s="773" t="s">
        <v>350</v>
      </c>
      <c r="D411" s="765">
        <v>314.52999999999997</v>
      </c>
      <c r="E411" s="789"/>
      <c r="F411" s="789"/>
      <c r="G411" s="788"/>
      <c r="H411" s="770"/>
    </row>
    <row r="412" spans="1:54" ht="24" customHeight="1">
      <c r="A412" s="771">
        <v>7131387502</v>
      </c>
      <c r="B412" s="772" t="s">
        <v>996</v>
      </c>
      <c r="C412" s="773" t="s">
        <v>350</v>
      </c>
      <c r="D412" s="765">
        <v>622.29</v>
      </c>
      <c r="E412" s="774" t="s">
        <v>997</v>
      </c>
      <c r="F412" s="774"/>
      <c r="G412" s="788"/>
      <c r="H412" s="770"/>
    </row>
    <row r="413" spans="1:54" ht="24" customHeight="1">
      <c r="A413" s="771">
        <v>7131390014</v>
      </c>
      <c r="B413" s="772" t="s">
        <v>998</v>
      </c>
      <c r="C413" s="773" t="s">
        <v>350</v>
      </c>
      <c r="D413" s="765">
        <v>246.74</v>
      </c>
      <c r="E413" s="766"/>
      <c r="F413" s="766"/>
      <c r="G413" s="788"/>
      <c r="H413" s="770"/>
    </row>
    <row r="414" spans="1:54" ht="24" customHeight="1">
      <c r="A414" s="771">
        <v>7131390015</v>
      </c>
      <c r="B414" s="772" t="s">
        <v>999</v>
      </c>
      <c r="C414" s="773" t="s">
        <v>350</v>
      </c>
      <c r="D414" s="765">
        <v>42.66</v>
      </c>
      <c r="E414" s="766"/>
      <c r="F414" s="766"/>
      <c r="G414" s="788"/>
      <c r="H414" s="770"/>
    </row>
    <row r="415" spans="1:54" ht="24" customHeight="1">
      <c r="A415" s="771">
        <v>7131390016</v>
      </c>
      <c r="B415" s="772" t="s">
        <v>1000</v>
      </c>
      <c r="C415" s="773" t="s">
        <v>350</v>
      </c>
      <c r="D415" s="765">
        <v>597.74</v>
      </c>
      <c r="E415" s="766"/>
      <c r="F415" s="766"/>
      <c r="G415" s="788"/>
      <c r="H415" s="770"/>
    </row>
    <row r="416" spans="1:54" ht="24" customHeight="1">
      <c r="A416" s="762">
        <v>7131820031</v>
      </c>
      <c r="B416" s="763" t="s">
        <v>1001</v>
      </c>
      <c r="C416" s="764" t="s">
        <v>94</v>
      </c>
      <c r="D416" s="765">
        <v>127.37</v>
      </c>
      <c r="E416" s="766"/>
      <c r="F416" s="766"/>
      <c r="G416" s="788"/>
      <c r="H416" s="770"/>
    </row>
    <row r="417" spans="1:54" ht="24" customHeight="1">
      <c r="A417" s="762">
        <v>7131820032</v>
      </c>
      <c r="B417" s="763" t="s">
        <v>1002</v>
      </c>
      <c r="C417" s="764" t="s">
        <v>94</v>
      </c>
      <c r="D417" s="765">
        <v>127.37</v>
      </c>
      <c r="E417" s="772" t="s">
        <v>1003</v>
      </c>
      <c r="F417" s="789"/>
      <c r="G417" s="788"/>
      <c r="H417" s="770"/>
    </row>
    <row r="418" spans="1:54" ht="24" customHeight="1">
      <c r="A418" s="762">
        <v>7131820033</v>
      </c>
      <c r="B418" s="763" t="s">
        <v>1004</v>
      </c>
      <c r="C418" s="764" t="s">
        <v>94</v>
      </c>
      <c r="D418" s="765">
        <v>539.77</v>
      </c>
      <c r="E418" s="789"/>
      <c r="F418" s="789"/>
      <c r="G418" s="788"/>
      <c r="H418" s="770"/>
    </row>
    <row r="419" spans="1:54" ht="24" customHeight="1">
      <c r="A419" s="762">
        <v>7131820034</v>
      </c>
      <c r="B419" s="763" t="s">
        <v>1005</v>
      </c>
      <c r="C419" s="764" t="s">
        <v>94</v>
      </c>
      <c r="D419" s="765">
        <v>539.77</v>
      </c>
      <c r="E419" s="789"/>
      <c r="F419" s="789"/>
      <c r="G419" s="788"/>
      <c r="H419" s="770"/>
    </row>
    <row r="420" spans="1:54" ht="24" customHeight="1">
      <c r="A420" s="762">
        <v>7131820035</v>
      </c>
      <c r="B420" s="763" t="s">
        <v>1006</v>
      </c>
      <c r="C420" s="764" t="s">
        <v>94</v>
      </c>
      <c r="D420" s="765">
        <v>3595.55</v>
      </c>
      <c r="E420" s="789"/>
      <c r="F420" s="789"/>
      <c r="G420" s="788"/>
      <c r="H420" s="770"/>
    </row>
    <row r="421" spans="1:54" ht="24" customHeight="1">
      <c r="A421" s="762">
        <v>7131820036</v>
      </c>
      <c r="B421" s="763" t="s">
        <v>1007</v>
      </c>
      <c r="C421" s="764" t="s">
        <v>94</v>
      </c>
      <c r="D421" s="765">
        <v>3895.7</v>
      </c>
      <c r="E421" s="789"/>
      <c r="F421" s="789"/>
      <c r="G421" s="788"/>
      <c r="H421" s="770"/>
    </row>
    <row r="422" spans="1:54" ht="24" customHeight="1">
      <c r="A422" s="762">
        <v>7131820037</v>
      </c>
      <c r="B422" s="763" t="s">
        <v>1008</v>
      </c>
      <c r="C422" s="764" t="s">
        <v>94</v>
      </c>
      <c r="D422" s="765">
        <v>3895.7</v>
      </c>
      <c r="E422" s="789"/>
      <c r="F422" s="789"/>
      <c r="G422" s="788"/>
      <c r="H422" s="770"/>
    </row>
    <row r="423" spans="1:54" ht="24" customHeight="1">
      <c r="A423" s="762">
        <v>7131820038</v>
      </c>
      <c r="B423" s="763" t="s">
        <v>1009</v>
      </c>
      <c r="C423" s="764" t="s">
        <v>94</v>
      </c>
      <c r="D423" s="765">
        <v>2846.43</v>
      </c>
      <c r="E423" s="789"/>
      <c r="F423" s="789"/>
      <c r="G423" s="788"/>
      <c r="H423" s="770"/>
    </row>
    <row r="424" spans="1:54" ht="24" customHeight="1">
      <c r="A424" s="762">
        <v>7131820039</v>
      </c>
      <c r="B424" s="763" t="s">
        <v>1010</v>
      </c>
      <c r="C424" s="764" t="s">
        <v>94</v>
      </c>
      <c r="D424" s="765">
        <v>6517.65</v>
      </c>
      <c r="E424" s="772" t="s">
        <v>1011</v>
      </c>
      <c r="F424" s="774"/>
      <c r="G424" s="788"/>
      <c r="H424" s="770"/>
    </row>
    <row r="425" spans="1:54" s="777" customFormat="1" ht="27.75" customHeight="1">
      <c r="A425" s="762">
        <v>7131900005</v>
      </c>
      <c r="B425" s="388" t="s">
        <v>1012</v>
      </c>
      <c r="C425" s="764" t="s">
        <v>94</v>
      </c>
      <c r="D425" s="765">
        <v>980.13</v>
      </c>
      <c r="E425" s="774" t="s">
        <v>1013</v>
      </c>
      <c r="F425" s="835"/>
      <c r="G425" s="772"/>
      <c r="H425" s="770"/>
      <c r="I425" s="757"/>
      <c r="J425" s="757"/>
      <c r="K425" s="757"/>
      <c r="L425" s="757"/>
      <c r="M425" s="757"/>
      <c r="N425" s="757"/>
      <c r="O425" s="757"/>
      <c r="P425" s="757"/>
      <c r="Q425" s="757"/>
      <c r="R425" s="757"/>
      <c r="S425" s="757"/>
      <c r="T425" s="757"/>
      <c r="U425" s="757"/>
      <c r="V425" s="757"/>
      <c r="W425" s="757"/>
      <c r="X425" s="757"/>
      <c r="Y425" s="757"/>
      <c r="Z425" s="757"/>
      <c r="AA425" s="757"/>
      <c r="AB425" s="757"/>
      <c r="AC425" s="757"/>
      <c r="AD425" s="757"/>
      <c r="AE425" s="757"/>
      <c r="AF425" s="757"/>
      <c r="AG425" s="757"/>
      <c r="AH425" s="757"/>
      <c r="AI425" s="757"/>
      <c r="AJ425" s="757"/>
      <c r="AK425" s="757"/>
      <c r="AL425" s="757"/>
      <c r="AM425" s="757"/>
      <c r="AN425" s="757"/>
      <c r="AO425" s="757"/>
      <c r="AP425" s="757"/>
      <c r="AQ425" s="757"/>
      <c r="AR425" s="757"/>
      <c r="AS425" s="757"/>
      <c r="AT425" s="757"/>
      <c r="AU425" s="757"/>
      <c r="AV425" s="757"/>
      <c r="AW425" s="757"/>
      <c r="AX425" s="757"/>
      <c r="AY425" s="757"/>
      <c r="AZ425" s="757"/>
      <c r="BA425" s="757"/>
      <c r="BB425" s="757"/>
    </row>
    <row r="426" spans="1:54" ht="24" customHeight="1">
      <c r="A426" s="762">
        <v>7131900033</v>
      </c>
      <c r="B426" s="772" t="s">
        <v>1014</v>
      </c>
      <c r="C426" s="764" t="s">
        <v>90</v>
      </c>
      <c r="D426" s="765">
        <v>8.44</v>
      </c>
      <c r="E426" s="772" t="s">
        <v>1015</v>
      </c>
      <c r="F426" s="774"/>
      <c r="G426" s="788"/>
      <c r="H426" s="770"/>
    </row>
    <row r="427" spans="1:54" ht="24" customHeight="1">
      <c r="A427" s="762">
        <v>7131900071</v>
      </c>
      <c r="B427" s="763" t="s">
        <v>1016</v>
      </c>
      <c r="C427" s="764" t="s">
        <v>94</v>
      </c>
      <c r="D427" s="765">
        <v>339.1</v>
      </c>
      <c r="E427" s="774" t="s">
        <v>1017</v>
      </c>
      <c r="F427" s="774"/>
      <c r="G427" s="788"/>
      <c r="H427" s="770"/>
    </row>
    <row r="428" spans="1:54" ht="24" customHeight="1">
      <c r="A428" s="762">
        <v>7131900072</v>
      </c>
      <c r="B428" s="763" t="s">
        <v>1018</v>
      </c>
      <c r="C428" s="764" t="s">
        <v>94</v>
      </c>
      <c r="D428" s="765">
        <v>521.33000000000004</v>
      </c>
      <c r="E428" s="774" t="s">
        <v>1019</v>
      </c>
      <c r="F428" s="774"/>
      <c r="G428" s="788"/>
      <c r="H428" s="770"/>
    </row>
    <row r="429" spans="1:54" ht="24" customHeight="1">
      <c r="A429" s="762">
        <v>7131900625</v>
      </c>
      <c r="B429" s="772" t="s">
        <v>1020</v>
      </c>
      <c r="C429" s="764" t="s">
        <v>90</v>
      </c>
      <c r="D429" s="765">
        <v>14.47</v>
      </c>
      <c r="E429" s="772" t="s">
        <v>1021</v>
      </c>
      <c r="F429" s="774"/>
      <c r="G429" s="788"/>
      <c r="H429" s="770"/>
    </row>
    <row r="430" spans="1:54" ht="24" customHeight="1">
      <c r="A430" s="762">
        <v>7131900650</v>
      </c>
      <c r="B430" s="772" t="s">
        <v>1022</v>
      </c>
      <c r="C430" s="764" t="s">
        <v>90</v>
      </c>
      <c r="D430" s="765">
        <v>15.68</v>
      </c>
      <c r="E430" s="772" t="s">
        <v>1023</v>
      </c>
      <c r="F430" s="774"/>
      <c r="G430" s="788"/>
      <c r="H430" s="770"/>
    </row>
    <row r="431" spans="1:54" ht="24" customHeight="1">
      <c r="A431" s="762">
        <v>7131900876</v>
      </c>
      <c r="B431" s="763" t="s">
        <v>1024</v>
      </c>
      <c r="C431" s="764" t="s">
        <v>94</v>
      </c>
      <c r="D431" s="765">
        <v>334.28</v>
      </c>
      <c r="E431" s="774" t="s">
        <v>1025</v>
      </c>
      <c r="F431" s="774"/>
      <c r="G431" s="788"/>
      <c r="H431" s="770"/>
    </row>
    <row r="432" spans="1:54" ht="24" customHeight="1">
      <c r="A432" s="762">
        <v>7131900807</v>
      </c>
      <c r="B432" s="763" t="s">
        <v>1026</v>
      </c>
      <c r="C432" s="764" t="s">
        <v>94</v>
      </c>
      <c r="D432" s="765">
        <v>130.34</v>
      </c>
      <c r="E432" s="774" t="s">
        <v>1025</v>
      </c>
      <c r="F432" s="774" t="s">
        <v>393</v>
      </c>
      <c r="G432" s="788"/>
      <c r="H432" s="770"/>
    </row>
    <row r="433" spans="1:54" ht="24" customHeight="1">
      <c r="A433" s="762">
        <v>7131900880</v>
      </c>
      <c r="B433" s="763" t="s">
        <v>1027</v>
      </c>
      <c r="C433" s="764" t="s">
        <v>94</v>
      </c>
      <c r="D433" s="765">
        <v>839.92</v>
      </c>
      <c r="E433" s="774" t="s">
        <v>1028</v>
      </c>
      <c r="F433" s="774"/>
      <c r="G433" s="788"/>
      <c r="H433" s="770"/>
    </row>
    <row r="434" spans="1:54" ht="24" customHeight="1">
      <c r="A434" s="762">
        <v>7131900881</v>
      </c>
      <c r="B434" s="763" t="s">
        <v>1029</v>
      </c>
      <c r="C434" s="764" t="s">
        <v>94</v>
      </c>
      <c r="D434" s="765">
        <v>929.23</v>
      </c>
      <c r="E434" s="774" t="s">
        <v>1030</v>
      </c>
      <c r="F434" s="774"/>
      <c r="G434" s="788"/>
      <c r="H434" s="770"/>
    </row>
    <row r="435" spans="1:54" s="777" customFormat="1" ht="24" customHeight="1">
      <c r="A435" s="762">
        <v>7131900969</v>
      </c>
      <c r="B435" s="772" t="s">
        <v>1031</v>
      </c>
      <c r="C435" s="764" t="s">
        <v>18</v>
      </c>
      <c r="D435" s="765">
        <v>1041.1199999999999</v>
      </c>
      <c r="E435" s="772" t="s">
        <v>1032</v>
      </c>
      <c r="F435" s="774"/>
      <c r="G435" s="788"/>
      <c r="H435" s="770"/>
      <c r="I435" s="757"/>
      <c r="J435" s="757"/>
      <c r="K435" s="757"/>
      <c r="L435" s="757"/>
      <c r="M435" s="757"/>
      <c r="N435" s="757"/>
      <c r="O435" s="757"/>
      <c r="P435" s="757"/>
      <c r="Q435" s="757"/>
      <c r="R435" s="757"/>
      <c r="S435" s="757"/>
      <c r="T435" s="757"/>
      <c r="U435" s="757"/>
      <c r="V435" s="757"/>
      <c r="W435" s="757"/>
      <c r="X435" s="757"/>
      <c r="Y435" s="757"/>
      <c r="Z435" s="757"/>
      <c r="AA435" s="757"/>
      <c r="AB435" s="757"/>
      <c r="AC435" s="757"/>
      <c r="AD435" s="757"/>
      <c r="AE435" s="757"/>
      <c r="AF435" s="757"/>
      <c r="AG435" s="757"/>
      <c r="AH435" s="757"/>
      <c r="AI435" s="757"/>
      <c r="AJ435" s="757"/>
      <c r="AK435" s="757"/>
      <c r="AL435" s="757"/>
      <c r="AM435" s="757"/>
      <c r="AN435" s="757"/>
      <c r="AO435" s="757"/>
      <c r="AP435" s="757"/>
      <c r="AQ435" s="757"/>
      <c r="AR435" s="757"/>
      <c r="AS435" s="757"/>
      <c r="AT435" s="757"/>
      <c r="AU435" s="757"/>
      <c r="AV435" s="757"/>
      <c r="AW435" s="757"/>
      <c r="AX435" s="757"/>
      <c r="AY435" s="757"/>
      <c r="AZ435" s="757"/>
      <c r="BA435" s="757"/>
      <c r="BB435" s="757"/>
    </row>
    <row r="436" spans="1:54" s="777" customFormat="1" ht="24" customHeight="1">
      <c r="A436" s="762">
        <v>7131900971</v>
      </c>
      <c r="B436" s="772" t="s">
        <v>1033</v>
      </c>
      <c r="C436" s="764" t="s">
        <v>18</v>
      </c>
      <c r="D436" s="765">
        <v>1041.1199999999999</v>
      </c>
      <c r="E436" s="772" t="s">
        <v>1034</v>
      </c>
      <c r="F436" s="774"/>
      <c r="G436" s="788"/>
      <c r="H436" s="770"/>
      <c r="I436" s="757"/>
      <c r="J436" s="757"/>
      <c r="K436" s="757"/>
      <c r="L436" s="757"/>
      <c r="M436" s="757"/>
      <c r="N436" s="757"/>
      <c r="O436" s="757"/>
      <c r="P436" s="757"/>
      <c r="Q436" s="757"/>
      <c r="R436" s="757"/>
      <c r="S436" s="757"/>
      <c r="T436" s="757"/>
      <c r="U436" s="757"/>
      <c r="V436" s="757"/>
      <c r="W436" s="757"/>
      <c r="X436" s="757"/>
      <c r="Y436" s="757"/>
      <c r="Z436" s="757"/>
      <c r="AA436" s="757"/>
      <c r="AB436" s="757"/>
      <c r="AC436" s="757"/>
      <c r="AD436" s="757"/>
      <c r="AE436" s="757"/>
      <c r="AF436" s="757"/>
      <c r="AG436" s="757"/>
      <c r="AH436" s="757"/>
      <c r="AI436" s="757"/>
      <c r="AJ436" s="757"/>
      <c r="AK436" s="757"/>
      <c r="AL436" s="757"/>
      <c r="AM436" s="757"/>
      <c r="AN436" s="757"/>
      <c r="AO436" s="757"/>
      <c r="AP436" s="757"/>
      <c r="AQ436" s="757"/>
      <c r="AR436" s="757"/>
      <c r="AS436" s="757"/>
      <c r="AT436" s="757"/>
      <c r="AU436" s="757"/>
      <c r="AV436" s="757"/>
      <c r="AW436" s="757"/>
      <c r="AX436" s="757"/>
      <c r="AY436" s="757"/>
      <c r="AZ436" s="757"/>
      <c r="BA436" s="757"/>
      <c r="BB436" s="757"/>
    </row>
    <row r="437" spans="1:54" s="777" customFormat="1" ht="24" customHeight="1">
      <c r="A437" s="762">
        <v>7131900973</v>
      </c>
      <c r="B437" s="772" t="s">
        <v>1035</v>
      </c>
      <c r="C437" s="764" t="s">
        <v>18</v>
      </c>
      <c r="D437" s="765">
        <v>1008.9</v>
      </c>
      <c r="E437" s="772" t="s">
        <v>1036</v>
      </c>
      <c r="F437" s="774"/>
      <c r="G437" s="788"/>
      <c r="H437" s="770"/>
      <c r="I437" s="757"/>
      <c r="J437" s="757"/>
      <c r="K437" s="757"/>
      <c r="L437" s="757"/>
      <c r="M437" s="757"/>
      <c r="N437" s="757"/>
      <c r="O437" s="757"/>
      <c r="P437" s="757"/>
      <c r="Q437" s="757"/>
      <c r="R437" s="757"/>
      <c r="S437" s="757"/>
      <c r="T437" s="757"/>
      <c r="U437" s="757"/>
      <c r="V437" s="757"/>
      <c r="W437" s="757"/>
      <c r="X437" s="757"/>
      <c r="Y437" s="757"/>
      <c r="Z437" s="757"/>
      <c r="AA437" s="757"/>
      <c r="AB437" s="757"/>
      <c r="AC437" s="757"/>
      <c r="AD437" s="757"/>
      <c r="AE437" s="757"/>
      <c r="AF437" s="757"/>
      <c r="AG437" s="757"/>
      <c r="AH437" s="757"/>
      <c r="AI437" s="757"/>
      <c r="AJ437" s="757"/>
      <c r="AK437" s="757"/>
      <c r="AL437" s="757"/>
      <c r="AM437" s="757"/>
      <c r="AN437" s="757"/>
      <c r="AO437" s="757"/>
      <c r="AP437" s="757"/>
      <c r="AQ437" s="757"/>
      <c r="AR437" s="757"/>
      <c r="AS437" s="757"/>
      <c r="AT437" s="757"/>
      <c r="AU437" s="757"/>
      <c r="AV437" s="757"/>
      <c r="AW437" s="757"/>
      <c r="AX437" s="757"/>
      <c r="AY437" s="757"/>
      <c r="AZ437" s="757"/>
      <c r="BA437" s="757"/>
      <c r="BB437" s="757"/>
    </row>
    <row r="438" spans="1:54" s="777" customFormat="1" ht="24" customHeight="1">
      <c r="A438" s="762">
        <v>7131900975</v>
      </c>
      <c r="B438" s="772" t="s">
        <v>1037</v>
      </c>
      <c r="C438" s="764" t="s">
        <v>18</v>
      </c>
      <c r="D438" s="765">
        <v>1008.9</v>
      </c>
      <c r="E438" s="772" t="s">
        <v>1038</v>
      </c>
      <c r="F438" s="774"/>
      <c r="G438" s="788"/>
      <c r="H438" s="770"/>
      <c r="I438" s="757"/>
      <c r="J438" s="757"/>
      <c r="K438" s="757"/>
      <c r="L438" s="757"/>
      <c r="M438" s="757"/>
      <c r="N438" s="757"/>
      <c r="O438" s="757"/>
      <c r="P438" s="757"/>
      <c r="Q438" s="757"/>
      <c r="R438" s="757"/>
      <c r="S438" s="757"/>
      <c r="T438" s="757"/>
      <c r="U438" s="757"/>
      <c r="V438" s="757"/>
      <c r="W438" s="757"/>
      <c r="X438" s="757"/>
      <c r="Y438" s="757"/>
      <c r="Z438" s="757"/>
      <c r="AA438" s="757"/>
      <c r="AB438" s="757"/>
      <c r="AC438" s="757"/>
      <c r="AD438" s="757"/>
      <c r="AE438" s="757"/>
      <c r="AF438" s="757"/>
      <c r="AG438" s="757"/>
      <c r="AH438" s="757"/>
      <c r="AI438" s="757"/>
      <c r="AJ438" s="757"/>
      <c r="AK438" s="757"/>
      <c r="AL438" s="757"/>
      <c r="AM438" s="757"/>
      <c r="AN438" s="757"/>
      <c r="AO438" s="757"/>
      <c r="AP438" s="757"/>
      <c r="AQ438" s="757"/>
      <c r="AR438" s="757"/>
      <c r="AS438" s="757"/>
      <c r="AT438" s="757"/>
      <c r="AU438" s="757"/>
      <c r="AV438" s="757"/>
      <c r="AW438" s="757"/>
      <c r="AX438" s="757"/>
      <c r="AY438" s="757"/>
      <c r="AZ438" s="757"/>
      <c r="BA438" s="757"/>
      <c r="BB438" s="757"/>
    </row>
    <row r="439" spans="1:54" s="777" customFormat="1" ht="24" customHeight="1">
      <c r="A439" s="762">
        <v>7131900977</v>
      </c>
      <c r="B439" s="772" t="s">
        <v>1039</v>
      </c>
      <c r="C439" s="764" t="s">
        <v>18</v>
      </c>
      <c r="D439" s="765">
        <v>1008.9</v>
      </c>
      <c r="E439" s="772" t="s">
        <v>1040</v>
      </c>
      <c r="F439" s="774"/>
      <c r="G439" s="788"/>
      <c r="H439" s="770"/>
      <c r="I439" s="757"/>
      <c r="J439" s="757"/>
      <c r="K439" s="757"/>
      <c r="L439" s="757"/>
      <c r="M439" s="757"/>
      <c r="N439" s="757"/>
      <c r="O439" s="757"/>
      <c r="P439" s="757"/>
      <c r="Q439" s="757"/>
      <c r="R439" s="757"/>
      <c r="S439" s="757"/>
      <c r="T439" s="757"/>
      <c r="U439" s="757"/>
      <c r="V439" s="757"/>
      <c r="W439" s="757"/>
      <c r="X439" s="757"/>
      <c r="Y439" s="757"/>
      <c r="Z439" s="757"/>
      <c r="AA439" s="757"/>
      <c r="AB439" s="757"/>
      <c r="AC439" s="757"/>
      <c r="AD439" s="757"/>
      <c r="AE439" s="757"/>
      <c r="AF439" s="757"/>
      <c r="AG439" s="757"/>
      <c r="AH439" s="757"/>
      <c r="AI439" s="757"/>
      <c r="AJ439" s="757"/>
      <c r="AK439" s="757"/>
      <c r="AL439" s="757"/>
      <c r="AM439" s="757"/>
      <c r="AN439" s="757"/>
      <c r="AO439" s="757"/>
      <c r="AP439" s="757"/>
      <c r="AQ439" s="757"/>
      <c r="AR439" s="757"/>
      <c r="AS439" s="757"/>
      <c r="AT439" s="757"/>
      <c r="AU439" s="757"/>
      <c r="AV439" s="757"/>
      <c r="AW439" s="757"/>
      <c r="AX439" s="757"/>
      <c r="AY439" s="757"/>
      <c r="AZ439" s="757"/>
      <c r="BA439" s="757"/>
      <c r="BB439" s="757"/>
    </row>
    <row r="440" spans="1:54" s="777" customFormat="1" ht="24" customHeight="1">
      <c r="A440" s="762">
        <v>7131900979</v>
      </c>
      <c r="B440" s="772" t="s">
        <v>1041</v>
      </c>
      <c r="C440" s="764" t="s">
        <v>18</v>
      </c>
      <c r="D440" s="765">
        <v>1008.9</v>
      </c>
      <c r="E440" s="772" t="s">
        <v>1042</v>
      </c>
      <c r="F440" s="774"/>
      <c r="G440" s="788"/>
      <c r="H440" s="770"/>
      <c r="I440" s="757"/>
      <c r="J440" s="757"/>
      <c r="K440" s="757"/>
      <c r="L440" s="757"/>
      <c r="M440" s="757"/>
      <c r="N440" s="757"/>
      <c r="O440" s="757"/>
      <c r="P440" s="757"/>
      <c r="Q440" s="757"/>
      <c r="R440" s="757"/>
      <c r="S440" s="757"/>
      <c r="T440" s="757"/>
      <c r="U440" s="757"/>
      <c r="V440" s="757"/>
      <c r="W440" s="757"/>
      <c r="X440" s="757"/>
      <c r="Y440" s="757"/>
      <c r="Z440" s="757"/>
      <c r="AA440" s="757"/>
      <c r="AB440" s="757"/>
      <c r="AC440" s="757"/>
      <c r="AD440" s="757"/>
      <c r="AE440" s="757"/>
      <c r="AF440" s="757"/>
      <c r="AG440" s="757"/>
      <c r="AH440" s="757"/>
      <c r="AI440" s="757"/>
      <c r="AJ440" s="757"/>
      <c r="AK440" s="757"/>
      <c r="AL440" s="757"/>
      <c r="AM440" s="757"/>
      <c r="AN440" s="757"/>
      <c r="AO440" s="757"/>
      <c r="AP440" s="757"/>
      <c r="AQ440" s="757"/>
      <c r="AR440" s="757"/>
      <c r="AS440" s="757"/>
      <c r="AT440" s="757"/>
      <c r="AU440" s="757"/>
      <c r="AV440" s="757"/>
      <c r="AW440" s="757"/>
      <c r="AX440" s="757"/>
      <c r="AY440" s="757"/>
      <c r="AZ440" s="757"/>
      <c r="BA440" s="757"/>
      <c r="BB440" s="757"/>
    </row>
    <row r="441" spans="1:54" s="777" customFormat="1" ht="24" customHeight="1">
      <c r="A441" s="762">
        <v>7131900981</v>
      </c>
      <c r="B441" s="772" t="s">
        <v>1043</v>
      </c>
      <c r="C441" s="764" t="s">
        <v>18</v>
      </c>
      <c r="D441" s="765">
        <v>1008.9</v>
      </c>
      <c r="E441" s="772" t="s">
        <v>1044</v>
      </c>
      <c r="F441" s="774"/>
      <c r="G441" s="788"/>
      <c r="H441" s="770"/>
      <c r="I441" s="757"/>
      <c r="J441" s="757"/>
      <c r="K441" s="757"/>
      <c r="L441" s="757"/>
      <c r="M441" s="757"/>
      <c r="N441" s="757"/>
      <c r="O441" s="757"/>
      <c r="P441" s="757"/>
      <c r="Q441" s="757"/>
      <c r="R441" s="757"/>
      <c r="S441" s="757"/>
      <c r="T441" s="757"/>
      <c r="U441" s="757"/>
      <c r="V441" s="757"/>
      <c r="W441" s="757"/>
      <c r="X441" s="757"/>
      <c r="Y441" s="757"/>
      <c r="Z441" s="757"/>
      <c r="AA441" s="757"/>
      <c r="AB441" s="757"/>
      <c r="AC441" s="757"/>
      <c r="AD441" s="757"/>
      <c r="AE441" s="757"/>
      <c r="AF441" s="757"/>
      <c r="AG441" s="757"/>
      <c r="AH441" s="757"/>
      <c r="AI441" s="757"/>
      <c r="AJ441" s="757"/>
      <c r="AK441" s="757"/>
      <c r="AL441" s="757"/>
      <c r="AM441" s="757"/>
      <c r="AN441" s="757"/>
      <c r="AO441" s="757"/>
      <c r="AP441" s="757"/>
      <c r="AQ441" s="757"/>
      <c r="AR441" s="757"/>
      <c r="AS441" s="757"/>
      <c r="AT441" s="757"/>
      <c r="AU441" s="757"/>
      <c r="AV441" s="757"/>
      <c r="AW441" s="757"/>
      <c r="AX441" s="757"/>
      <c r="AY441" s="757"/>
      <c r="AZ441" s="757"/>
      <c r="BA441" s="757"/>
      <c r="BB441" s="757"/>
    </row>
    <row r="442" spans="1:54" s="777" customFormat="1" ht="24" customHeight="1">
      <c r="A442" s="762">
        <v>7131900974</v>
      </c>
      <c r="B442" s="772" t="s">
        <v>1045</v>
      </c>
      <c r="C442" s="764" t="s">
        <v>18</v>
      </c>
      <c r="D442" s="765">
        <v>1020.7</v>
      </c>
      <c r="E442" s="772" t="s">
        <v>1046</v>
      </c>
      <c r="F442" s="774"/>
      <c r="G442" s="836"/>
      <c r="H442" s="770"/>
      <c r="I442" s="757"/>
      <c r="J442" s="757"/>
      <c r="K442" s="757"/>
      <c r="L442" s="757"/>
      <c r="M442" s="757"/>
      <c r="N442" s="757"/>
      <c r="O442" s="757"/>
      <c r="P442" s="757"/>
      <c r="Q442" s="757"/>
      <c r="R442" s="757"/>
      <c r="S442" s="757"/>
      <c r="T442" s="757"/>
      <c r="U442" s="757"/>
      <c r="V442" s="757"/>
      <c r="W442" s="757"/>
      <c r="X442" s="757"/>
      <c r="Y442" s="757"/>
      <c r="Z442" s="757"/>
      <c r="AA442" s="757"/>
      <c r="AB442" s="757"/>
      <c r="AC442" s="757"/>
      <c r="AD442" s="757"/>
      <c r="AE442" s="757"/>
      <c r="AF442" s="757"/>
      <c r="AG442" s="757"/>
      <c r="AH442" s="757"/>
      <c r="AI442" s="757"/>
      <c r="AJ442" s="757"/>
      <c r="AK442" s="757"/>
      <c r="AL442" s="757"/>
      <c r="AM442" s="757"/>
      <c r="AN442" s="757"/>
      <c r="AO442" s="757"/>
      <c r="AP442" s="757"/>
      <c r="AQ442" s="757"/>
      <c r="AR442" s="757"/>
      <c r="AS442" s="757"/>
      <c r="AT442" s="757"/>
      <c r="AU442" s="757"/>
      <c r="AV442" s="757"/>
      <c r="AW442" s="757"/>
      <c r="AX442" s="757"/>
      <c r="AY442" s="757"/>
      <c r="AZ442" s="757"/>
      <c r="BA442" s="757"/>
      <c r="BB442" s="757"/>
    </row>
    <row r="443" spans="1:54" ht="24" customHeight="1">
      <c r="A443" s="762">
        <v>7131910653</v>
      </c>
      <c r="B443" s="763" t="s">
        <v>1047</v>
      </c>
      <c r="C443" s="764" t="s">
        <v>94</v>
      </c>
      <c r="D443" s="765">
        <v>57.2</v>
      </c>
      <c r="E443" s="772" t="s">
        <v>1048</v>
      </c>
      <c r="F443" s="774"/>
      <c r="G443" s="788"/>
      <c r="H443" s="770"/>
    </row>
    <row r="444" spans="1:54" ht="24" customHeight="1">
      <c r="A444" s="762">
        <v>7131910654</v>
      </c>
      <c r="B444" s="763" t="s">
        <v>1049</v>
      </c>
      <c r="C444" s="764" t="s">
        <v>94</v>
      </c>
      <c r="D444" s="765">
        <v>113.03</v>
      </c>
      <c r="E444" s="772" t="s">
        <v>1050</v>
      </c>
      <c r="F444" s="774"/>
      <c r="G444" s="788"/>
      <c r="H444" s="770"/>
    </row>
    <row r="445" spans="1:54" ht="24" customHeight="1">
      <c r="A445" s="762">
        <v>7131910655</v>
      </c>
      <c r="B445" s="763" t="s">
        <v>1051</v>
      </c>
      <c r="C445" s="764" t="s">
        <v>94</v>
      </c>
      <c r="D445" s="765">
        <v>32.68</v>
      </c>
      <c r="E445" s="772" t="s">
        <v>1052</v>
      </c>
      <c r="F445" s="774"/>
      <c r="G445" s="788"/>
      <c r="H445" s="770"/>
    </row>
    <row r="446" spans="1:54" s="777" customFormat="1" ht="24" customHeight="1">
      <c r="A446" s="762">
        <v>7131910656</v>
      </c>
      <c r="B446" s="763" t="s">
        <v>1053</v>
      </c>
      <c r="C446" s="764" t="s">
        <v>94</v>
      </c>
      <c r="D446" s="765">
        <v>302.35000000000002</v>
      </c>
      <c r="E446" s="772" t="s">
        <v>1054</v>
      </c>
      <c r="F446" s="774"/>
      <c r="G446" s="788"/>
      <c r="H446" s="770"/>
      <c r="I446" s="757"/>
      <c r="J446" s="757"/>
      <c r="K446" s="757"/>
      <c r="L446" s="757"/>
      <c r="M446" s="757"/>
      <c r="N446" s="757"/>
      <c r="O446" s="757"/>
      <c r="P446" s="757"/>
      <c r="Q446" s="757"/>
      <c r="R446" s="757"/>
      <c r="S446" s="757"/>
      <c r="T446" s="757"/>
      <c r="U446" s="757"/>
      <c r="V446" s="757"/>
      <c r="W446" s="757"/>
      <c r="X446" s="757"/>
      <c r="Y446" s="757"/>
      <c r="Z446" s="757"/>
      <c r="AA446" s="757"/>
      <c r="AB446" s="757"/>
      <c r="AC446" s="757"/>
      <c r="AD446" s="757"/>
      <c r="AE446" s="757"/>
      <c r="AF446" s="757"/>
      <c r="AG446" s="757"/>
      <c r="AH446" s="757"/>
      <c r="AI446" s="757"/>
      <c r="AJ446" s="757"/>
      <c r="AK446" s="757"/>
      <c r="AL446" s="757"/>
      <c r="AM446" s="757"/>
      <c r="AN446" s="757"/>
      <c r="AO446" s="757"/>
      <c r="AP446" s="757"/>
      <c r="AQ446" s="757"/>
      <c r="AR446" s="757"/>
      <c r="AS446" s="757"/>
      <c r="AT446" s="757"/>
      <c r="AU446" s="757"/>
      <c r="AV446" s="757"/>
      <c r="AW446" s="757"/>
      <c r="AX446" s="757"/>
      <c r="AY446" s="757"/>
      <c r="AZ446" s="757"/>
      <c r="BA446" s="757"/>
      <c r="BB446" s="757"/>
    </row>
    <row r="447" spans="1:54" s="777" customFormat="1" ht="24" customHeight="1">
      <c r="A447" s="762">
        <v>7131910657</v>
      </c>
      <c r="B447" s="763" t="s">
        <v>1055</v>
      </c>
      <c r="C447" s="764" t="s">
        <v>94</v>
      </c>
      <c r="D447" s="765">
        <v>664.62</v>
      </c>
      <c r="E447" s="772" t="s">
        <v>1056</v>
      </c>
      <c r="F447" s="774"/>
      <c r="G447" s="788"/>
      <c r="H447" s="770"/>
      <c r="I447" s="757"/>
      <c r="J447" s="757"/>
      <c r="K447" s="757"/>
      <c r="L447" s="757"/>
      <c r="M447" s="757"/>
      <c r="N447" s="757"/>
      <c r="O447" s="757"/>
      <c r="P447" s="757"/>
      <c r="Q447" s="757"/>
      <c r="R447" s="757"/>
      <c r="S447" s="757"/>
      <c r="T447" s="757"/>
      <c r="U447" s="757"/>
      <c r="V447" s="757"/>
      <c r="W447" s="757"/>
      <c r="X447" s="757"/>
      <c r="Y447" s="757"/>
      <c r="Z447" s="757"/>
      <c r="AA447" s="757"/>
      <c r="AB447" s="757"/>
      <c r="AC447" s="757"/>
      <c r="AD447" s="757"/>
      <c r="AE447" s="757"/>
      <c r="AF447" s="757"/>
      <c r="AG447" s="757"/>
      <c r="AH447" s="757"/>
      <c r="AI447" s="757"/>
      <c r="AJ447" s="757"/>
      <c r="AK447" s="757"/>
      <c r="AL447" s="757"/>
      <c r="AM447" s="757"/>
      <c r="AN447" s="757"/>
      <c r="AO447" s="757"/>
      <c r="AP447" s="757"/>
      <c r="AQ447" s="757"/>
      <c r="AR447" s="757"/>
      <c r="AS447" s="757"/>
      <c r="AT447" s="757"/>
      <c r="AU447" s="757"/>
      <c r="AV447" s="757"/>
      <c r="AW447" s="757"/>
      <c r="AX447" s="757"/>
      <c r="AY447" s="757"/>
      <c r="AZ447" s="757"/>
      <c r="BA447" s="757"/>
      <c r="BB447" s="757"/>
    </row>
    <row r="448" spans="1:54" s="777" customFormat="1" ht="24" customHeight="1">
      <c r="A448" s="762">
        <v>7131910658</v>
      </c>
      <c r="B448" s="763" t="s">
        <v>1057</v>
      </c>
      <c r="C448" s="764" t="s">
        <v>94</v>
      </c>
      <c r="D448" s="765">
        <v>1220.08</v>
      </c>
      <c r="E448" s="772" t="s">
        <v>1058</v>
      </c>
      <c r="F448" s="774"/>
      <c r="G448" s="788"/>
      <c r="H448" s="770"/>
      <c r="I448" s="757"/>
      <c r="J448" s="757"/>
      <c r="K448" s="757"/>
      <c r="L448" s="757"/>
      <c r="M448" s="757"/>
      <c r="N448" s="757"/>
      <c r="O448" s="757"/>
      <c r="P448" s="757"/>
      <c r="Q448" s="757"/>
      <c r="R448" s="757"/>
      <c r="S448" s="757"/>
      <c r="T448" s="757"/>
      <c r="U448" s="757"/>
      <c r="V448" s="757"/>
      <c r="W448" s="757"/>
      <c r="X448" s="757"/>
      <c r="Y448" s="757"/>
      <c r="Z448" s="757"/>
      <c r="AA448" s="757"/>
      <c r="AB448" s="757"/>
      <c r="AC448" s="757"/>
      <c r="AD448" s="757"/>
      <c r="AE448" s="757"/>
      <c r="AF448" s="757"/>
      <c r="AG448" s="757"/>
      <c r="AH448" s="757"/>
      <c r="AI448" s="757"/>
      <c r="AJ448" s="757"/>
      <c r="AK448" s="757"/>
      <c r="AL448" s="757"/>
      <c r="AM448" s="757"/>
      <c r="AN448" s="757"/>
      <c r="AO448" s="757"/>
      <c r="AP448" s="757"/>
      <c r="AQ448" s="757"/>
      <c r="AR448" s="757"/>
      <c r="AS448" s="757"/>
      <c r="AT448" s="757"/>
      <c r="AU448" s="757"/>
      <c r="AV448" s="757"/>
      <c r="AW448" s="757"/>
      <c r="AX448" s="757"/>
      <c r="AY448" s="757"/>
      <c r="AZ448" s="757"/>
      <c r="BA448" s="757"/>
      <c r="BB448" s="757"/>
    </row>
    <row r="449" spans="1:54" ht="24" customHeight="1">
      <c r="A449" s="395">
        <v>7131920001</v>
      </c>
      <c r="B449" s="391" t="s">
        <v>1059</v>
      </c>
      <c r="C449" s="392" t="s">
        <v>6</v>
      </c>
      <c r="D449" s="765">
        <v>52359.77</v>
      </c>
      <c r="E449" s="772" t="s">
        <v>1060</v>
      </c>
      <c r="F449" s="774"/>
      <c r="G449" s="790"/>
      <c r="H449" s="770"/>
    </row>
    <row r="450" spans="1:54" ht="24" customHeight="1">
      <c r="A450" s="395">
        <v>7131920002</v>
      </c>
      <c r="B450" s="391" t="s">
        <v>1061</v>
      </c>
      <c r="C450" s="392" t="s">
        <v>6</v>
      </c>
      <c r="D450" s="765">
        <v>114134.39</v>
      </c>
      <c r="E450" s="772" t="s">
        <v>1062</v>
      </c>
      <c r="F450" s="774"/>
      <c r="G450" s="790"/>
      <c r="H450" s="770"/>
    </row>
    <row r="451" spans="1:54" ht="24" customHeight="1">
      <c r="A451" s="395">
        <v>7131920003</v>
      </c>
      <c r="B451" s="391" t="s">
        <v>1063</v>
      </c>
      <c r="C451" s="392" t="s">
        <v>6</v>
      </c>
      <c r="D451" s="765">
        <v>369237.41</v>
      </c>
      <c r="E451" s="772" t="s">
        <v>1064</v>
      </c>
      <c r="F451" s="774"/>
      <c r="G451" s="790"/>
      <c r="H451" s="770"/>
    </row>
    <row r="452" spans="1:54" ht="24" customHeight="1">
      <c r="A452" s="762">
        <v>7131920112</v>
      </c>
      <c r="B452" s="806" t="s">
        <v>1065</v>
      </c>
      <c r="C452" s="764" t="s">
        <v>94</v>
      </c>
      <c r="D452" s="765">
        <v>379890.33</v>
      </c>
      <c r="E452" s="772" t="s">
        <v>1066</v>
      </c>
      <c r="F452" s="837"/>
      <c r="G452" s="788"/>
      <c r="H452" s="770"/>
    </row>
    <row r="453" spans="1:54" ht="24" customHeight="1">
      <c r="A453" s="762">
        <v>7131920253</v>
      </c>
      <c r="B453" s="763" t="s">
        <v>1067</v>
      </c>
      <c r="C453" s="764" t="s">
        <v>94</v>
      </c>
      <c r="D453" s="765">
        <v>933.6</v>
      </c>
      <c r="E453" s="772" t="s">
        <v>1068</v>
      </c>
      <c r="F453" s="774"/>
      <c r="G453" s="788"/>
      <c r="H453" s="770"/>
    </row>
    <row r="454" spans="1:54" ht="24" customHeight="1">
      <c r="A454" s="762">
        <v>7131920254</v>
      </c>
      <c r="B454" s="763" t="s">
        <v>1069</v>
      </c>
      <c r="C454" s="764" t="s">
        <v>94</v>
      </c>
      <c r="D454" s="765">
        <v>2241.7600000000002</v>
      </c>
      <c r="E454" s="772" t="s">
        <v>1070</v>
      </c>
      <c r="F454" s="774"/>
      <c r="G454" s="788"/>
      <c r="H454" s="770"/>
      <c r="R454" s="757">
        <f>(13550-9794.56)/9794.56*100</f>
        <v>38.342100104547839</v>
      </c>
    </row>
    <row r="455" spans="1:54" ht="24" customHeight="1">
      <c r="A455" s="762">
        <v>7131920256</v>
      </c>
      <c r="B455" s="763" t="s">
        <v>1071</v>
      </c>
      <c r="C455" s="764" t="s">
        <v>94</v>
      </c>
      <c r="D455" s="765">
        <v>4336.28</v>
      </c>
      <c r="E455" s="772" t="s">
        <v>1072</v>
      </c>
      <c r="F455" s="774"/>
      <c r="G455" s="788"/>
      <c r="H455" s="770"/>
      <c r="R455" s="757">
        <f>(20500-15293.6)/15293.6*100</f>
        <v>34.042998378406651</v>
      </c>
    </row>
    <row r="456" spans="1:54" ht="24" customHeight="1">
      <c r="A456" s="762">
        <v>7131920258</v>
      </c>
      <c r="B456" s="763" t="s">
        <v>1073</v>
      </c>
      <c r="C456" s="764" t="s">
        <v>94</v>
      </c>
      <c r="D456" s="765">
        <v>6087.66</v>
      </c>
      <c r="E456" s="772" t="s">
        <v>1074</v>
      </c>
      <c r="F456" s="774"/>
      <c r="G456" s="788"/>
      <c r="H456" s="770"/>
      <c r="R456" s="757">
        <f>(33650-24258.16)/24258.16*100</f>
        <v>38.716209308537827</v>
      </c>
    </row>
    <row r="457" spans="1:54" ht="24" customHeight="1">
      <c r="A457" s="762">
        <v>7131920259</v>
      </c>
      <c r="B457" s="763" t="s">
        <v>1075</v>
      </c>
      <c r="C457" s="764" t="s">
        <v>94</v>
      </c>
      <c r="D457" s="765">
        <v>8259.3799999999992</v>
      </c>
      <c r="E457" s="772" t="s">
        <v>1076</v>
      </c>
      <c r="F457" s="774"/>
      <c r="G457" s="788"/>
      <c r="H457" s="770"/>
      <c r="R457" s="757">
        <f>(51000-30258)/30258*100</f>
        <v>68.550465992464808</v>
      </c>
    </row>
    <row r="458" spans="1:54" ht="24" customHeight="1">
      <c r="A458" s="762">
        <v>7131920260</v>
      </c>
      <c r="B458" s="763" t="s">
        <v>1077</v>
      </c>
      <c r="C458" s="764" t="s">
        <v>94</v>
      </c>
      <c r="D458" s="765">
        <v>12475.55</v>
      </c>
      <c r="E458" s="772" t="s">
        <v>1078</v>
      </c>
      <c r="F458" s="774"/>
      <c r="G458" s="788"/>
      <c r="H458" s="770"/>
      <c r="R458" s="757">
        <f>(67000-44299.43)/44299.43*100</f>
        <v>51.243481010929479</v>
      </c>
    </row>
    <row r="459" spans="1:54" s="784" customFormat="1" ht="24" customHeight="1">
      <c r="A459" s="792">
        <v>7131930109</v>
      </c>
      <c r="B459" s="793" t="s">
        <v>1079</v>
      </c>
      <c r="C459" s="805" t="s">
        <v>94</v>
      </c>
      <c r="D459" s="765"/>
      <c r="E459" s="795" t="s">
        <v>1080</v>
      </c>
      <c r="F459" s="781"/>
      <c r="G459" s="791" t="s">
        <v>395</v>
      </c>
      <c r="H459" s="783"/>
    </row>
    <row r="460" spans="1:54" s="777" customFormat="1" ht="24" customHeight="1">
      <c r="A460" s="762">
        <v>7131930221</v>
      </c>
      <c r="B460" s="763" t="s">
        <v>1081</v>
      </c>
      <c r="C460" s="764" t="s">
        <v>94</v>
      </c>
      <c r="D460" s="765">
        <v>10052.16</v>
      </c>
      <c r="E460" s="772" t="s">
        <v>1082</v>
      </c>
      <c r="F460" s="774"/>
      <c r="G460" s="788"/>
      <c r="H460" s="770"/>
      <c r="I460" s="757"/>
      <c r="J460" s="757"/>
      <c r="K460" s="757"/>
      <c r="L460" s="757"/>
      <c r="M460" s="757"/>
      <c r="N460" s="757"/>
      <c r="O460" s="757"/>
      <c r="P460" s="757"/>
      <c r="Q460" s="757"/>
      <c r="R460" s="757"/>
      <c r="S460" s="757"/>
      <c r="T460" s="757"/>
      <c r="U460" s="757"/>
      <c r="V460" s="757"/>
      <c r="W460" s="757"/>
      <c r="X460" s="757"/>
      <c r="Y460" s="757"/>
      <c r="Z460" s="757"/>
      <c r="AA460" s="757"/>
      <c r="AB460" s="757"/>
      <c r="AC460" s="757"/>
      <c r="AD460" s="757"/>
      <c r="AE460" s="757"/>
      <c r="AF460" s="757"/>
      <c r="AG460" s="757"/>
      <c r="AH460" s="757"/>
      <c r="AI460" s="757"/>
      <c r="AJ460" s="757"/>
      <c r="AK460" s="757"/>
      <c r="AL460" s="757"/>
      <c r="AM460" s="757"/>
      <c r="AN460" s="757"/>
      <c r="AO460" s="757"/>
      <c r="AP460" s="757"/>
      <c r="AQ460" s="757"/>
      <c r="AR460" s="757"/>
      <c r="AS460" s="757"/>
      <c r="AT460" s="757"/>
      <c r="AU460" s="757"/>
      <c r="AV460" s="757"/>
      <c r="AW460" s="757"/>
      <c r="AX460" s="757"/>
      <c r="AY460" s="757"/>
      <c r="AZ460" s="757"/>
      <c r="BA460" s="757"/>
      <c r="BB460" s="757"/>
    </row>
    <row r="461" spans="1:54" s="777" customFormat="1" ht="24" customHeight="1">
      <c r="A461" s="762">
        <v>7131930321</v>
      </c>
      <c r="B461" s="763" t="s">
        <v>1083</v>
      </c>
      <c r="C461" s="764" t="s">
        <v>94</v>
      </c>
      <c r="D461" s="765">
        <v>22318.6</v>
      </c>
      <c r="E461" s="772" t="s">
        <v>1084</v>
      </c>
      <c r="F461" s="774"/>
      <c r="G461" s="788"/>
      <c r="H461" s="770"/>
      <c r="I461" s="757"/>
      <c r="J461" s="757"/>
      <c r="K461" s="757"/>
      <c r="L461" s="757"/>
      <c r="M461" s="757"/>
      <c r="N461" s="757"/>
      <c r="O461" s="757"/>
      <c r="P461" s="757"/>
      <c r="Q461" s="757"/>
      <c r="R461" s="757"/>
      <c r="S461" s="757"/>
      <c r="T461" s="757"/>
      <c r="U461" s="757"/>
      <c r="V461" s="757"/>
      <c r="W461" s="757"/>
      <c r="X461" s="757"/>
      <c r="Y461" s="757"/>
      <c r="Z461" s="757"/>
      <c r="AA461" s="757"/>
      <c r="AB461" s="757"/>
      <c r="AC461" s="757"/>
      <c r="AD461" s="757"/>
      <c r="AE461" s="757"/>
      <c r="AF461" s="757"/>
      <c r="AG461" s="757"/>
      <c r="AH461" s="757"/>
      <c r="AI461" s="757"/>
      <c r="AJ461" s="757"/>
      <c r="AK461" s="757"/>
      <c r="AL461" s="757"/>
      <c r="AM461" s="757"/>
      <c r="AN461" s="757"/>
      <c r="AO461" s="757"/>
      <c r="AP461" s="757"/>
      <c r="AQ461" s="757"/>
      <c r="AR461" s="757"/>
      <c r="AS461" s="757"/>
      <c r="AT461" s="757"/>
      <c r="AU461" s="757"/>
      <c r="AV461" s="757"/>
      <c r="AW461" s="757"/>
      <c r="AX461" s="757"/>
      <c r="AY461" s="757"/>
      <c r="AZ461" s="757"/>
      <c r="BA461" s="757"/>
      <c r="BB461" s="757"/>
    </row>
    <row r="462" spans="1:54" s="777" customFormat="1" ht="24" customHeight="1">
      <c r="A462" s="838">
        <v>7131930412</v>
      </c>
      <c r="B462" s="776" t="s">
        <v>1085</v>
      </c>
      <c r="C462" s="839" t="s">
        <v>94</v>
      </c>
      <c r="D462" s="765">
        <v>1181.17</v>
      </c>
      <c r="E462" s="837" t="s">
        <v>1086</v>
      </c>
      <c r="F462" s="774"/>
      <c r="G462" s="788"/>
      <c r="H462" s="770"/>
      <c r="I462" s="757"/>
      <c r="J462" s="757"/>
      <c r="K462" s="757"/>
      <c r="L462" s="757"/>
      <c r="M462" s="757"/>
      <c r="N462" s="757"/>
      <c r="O462" s="757"/>
      <c r="P462" s="757"/>
      <c r="Q462" s="757"/>
      <c r="R462" s="757"/>
      <c r="S462" s="757"/>
      <c r="T462" s="757"/>
      <c r="U462" s="757"/>
      <c r="V462" s="757"/>
      <c r="W462" s="757"/>
      <c r="X462" s="757"/>
      <c r="Y462" s="757"/>
      <c r="Z462" s="757"/>
      <c r="AA462" s="757"/>
      <c r="AB462" s="757"/>
      <c r="AC462" s="757"/>
      <c r="AD462" s="757"/>
      <c r="AE462" s="757"/>
      <c r="AF462" s="757"/>
      <c r="AG462" s="757"/>
      <c r="AH462" s="757"/>
      <c r="AI462" s="757"/>
      <c r="AJ462" s="757"/>
      <c r="AK462" s="757"/>
      <c r="AL462" s="757"/>
      <c r="AM462" s="757"/>
      <c r="AN462" s="757"/>
      <c r="AO462" s="757"/>
      <c r="AP462" s="757"/>
      <c r="AQ462" s="757"/>
      <c r="AR462" s="757"/>
      <c r="AS462" s="757"/>
      <c r="AT462" s="757"/>
      <c r="AU462" s="757"/>
      <c r="AV462" s="757"/>
      <c r="AW462" s="757"/>
      <c r="AX462" s="757"/>
      <c r="AY462" s="757"/>
      <c r="AZ462" s="757"/>
      <c r="BA462" s="757"/>
      <c r="BB462" s="757"/>
    </row>
    <row r="463" spans="1:54" s="777" customFormat="1" ht="24" customHeight="1">
      <c r="A463" s="838">
        <v>7131930415</v>
      </c>
      <c r="B463" s="776" t="s">
        <v>1087</v>
      </c>
      <c r="C463" s="839" t="s">
        <v>94</v>
      </c>
      <c r="D463" s="765">
        <v>3160.34</v>
      </c>
      <c r="E463" s="837" t="s">
        <v>1088</v>
      </c>
      <c r="F463" s="774"/>
      <c r="G463" s="788"/>
      <c r="H463" s="770"/>
      <c r="I463" s="757"/>
      <c r="J463" s="757"/>
      <c r="K463" s="757"/>
      <c r="L463" s="757"/>
      <c r="M463" s="757"/>
      <c r="N463" s="757"/>
      <c r="O463" s="757"/>
      <c r="P463" s="757"/>
      <c r="Q463" s="757"/>
      <c r="R463" s="757"/>
      <c r="S463" s="757"/>
      <c r="T463" s="757"/>
      <c r="U463" s="757"/>
      <c r="V463" s="757"/>
      <c r="W463" s="757"/>
      <c r="X463" s="757"/>
      <c r="Y463" s="757"/>
      <c r="Z463" s="757"/>
      <c r="AA463" s="757"/>
      <c r="AB463" s="757"/>
      <c r="AC463" s="757"/>
      <c r="AD463" s="757"/>
      <c r="AE463" s="757"/>
      <c r="AF463" s="757"/>
      <c r="AG463" s="757"/>
      <c r="AH463" s="757"/>
      <c r="AI463" s="757"/>
      <c r="AJ463" s="757"/>
      <c r="AK463" s="757"/>
      <c r="AL463" s="757"/>
      <c r="AM463" s="757"/>
      <c r="AN463" s="757"/>
      <c r="AO463" s="757"/>
      <c r="AP463" s="757"/>
      <c r="AQ463" s="757"/>
      <c r="AR463" s="757"/>
      <c r="AS463" s="757"/>
      <c r="AT463" s="757"/>
      <c r="AU463" s="757"/>
      <c r="AV463" s="757"/>
      <c r="AW463" s="757"/>
      <c r="AX463" s="757"/>
      <c r="AY463" s="757"/>
      <c r="AZ463" s="757"/>
      <c r="BA463" s="757"/>
      <c r="BB463" s="757"/>
    </row>
    <row r="464" spans="1:54" ht="24" customHeight="1">
      <c r="A464" s="762">
        <v>7131930663</v>
      </c>
      <c r="B464" s="763" t="s">
        <v>1089</v>
      </c>
      <c r="C464" s="764" t="s">
        <v>94</v>
      </c>
      <c r="D464" s="765">
        <v>25785.15</v>
      </c>
      <c r="E464" s="772" t="s">
        <v>1090</v>
      </c>
      <c r="F464" s="774"/>
      <c r="G464" s="788"/>
      <c r="H464" s="770"/>
    </row>
    <row r="465" spans="1:54" ht="24" customHeight="1">
      <c r="A465" s="762">
        <v>7131930752</v>
      </c>
      <c r="B465" s="763" t="s">
        <v>1091</v>
      </c>
      <c r="C465" s="764" t="s">
        <v>94</v>
      </c>
      <c r="D465" s="765">
        <v>44624</v>
      </c>
      <c r="E465" s="772" t="s">
        <v>1092</v>
      </c>
      <c r="F465" s="774"/>
      <c r="G465" s="788"/>
      <c r="H465" s="770"/>
    </row>
    <row r="466" spans="1:54" ht="27.75" customHeight="1">
      <c r="A466" s="395">
        <v>7131931091</v>
      </c>
      <c r="B466" s="388" t="s">
        <v>1093</v>
      </c>
      <c r="C466" s="387" t="s">
        <v>53</v>
      </c>
      <c r="D466" s="765">
        <v>34454.15</v>
      </c>
      <c r="E466" s="772"/>
      <c r="F466" s="774"/>
      <c r="G466" s="804"/>
      <c r="H466" s="770"/>
    </row>
    <row r="467" spans="1:54" ht="24" customHeight="1">
      <c r="A467" s="395">
        <v>7131931095</v>
      </c>
      <c r="B467" s="388" t="s">
        <v>1094</v>
      </c>
      <c r="C467" s="387" t="s">
        <v>53</v>
      </c>
      <c r="D467" s="765">
        <v>15119.94</v>
      </c>
      <c r="E467" s="772"/>
      <c r="F467" s="774"/>
      <c r="G467" s="804"/>
      <c r="H467" s="770"/>
    </row>
    <row r="468" spans="1:54" ht="24" customHeight="1">
      <c r="A468" s="762">
        <v>7131940602</v>
      </c>
      <c r="B468" s="763" t="s">
        <v>1095</v>
      </c>
      <c r="C468" s="764" t="s">
        <v>94</v>
      </c>
      <c r="D468" s="765">
        <v>2996.5</v>
      </c>
      <c r="E468" s="772" t="s">
        <v>1096</v>
      </c>
      <c r="F468" s="789"/>
      <c r="G468" s="788"/>
      <c r="H468" s="770"/>
    </row>
    <row r="469" spans="1:54" ht="24" customHeight="1">
      <c r="A469" s="762">
        <v>7131940610</v>
      </c>
      <c r="B469" s="763" t="s">
        <v>1097</v>
      </c>
      <c r="C469" s="764" t="s">
        <v>94</v>
      </c>
      <c r="D469" s="765">
        <v>28466.76</v>
      </c>
      <c r="E469" s="772" t="s">
        <v>1098</v>
      </c>
      <c r="F469" s="789"/>
      <c r="G469" s="788"/>
      <c r="H469" s="770"/>
    </row>
    <row r="470" spans="1:54" ht="24" customHeight="1">
      <c r="A470" s="762">
        <v>7131940612</v>
      </c>
      <c r="B470" s="763" t="s">
        <v>1099</v>
      </c>
      <c r="C470" s="764" t="s">
        <v>94</v>
      </c>
      <c r="D470" s="765">
        <v>28466.76</v>
      </c>
      <c r="E470" s="789"/>
      <c r="F470" s="789"/>
      <c r="G470" s="788"/>
      <c r="H470" s="770"/>
    </row>
    <row r="471" spans="1:54" ht="30" customHeight="1">
      <c r="A471" s="762">
        <v>7131940871</v>
      </c>
      <c r="B471" s="388" t="s">
        <v>1100</v>
      </c>
      <c r="C471" s="387" t="s">
        <v>90</v>
      </c>
      <c r="D471" s="765">
        <v>57854.89</v>
      </c>
      <c r="E471" s="789"/>
      <c r="F471" s="789"/>
      <c r="G471" s="804"/>
      <c r="H471" s="770"/>
    </row>
    <row r="472" spans="1:54" s="777" customFormat="1" ht="24" customHeight="1">
      <c r="A472" s="762">
        <v>7131941762</v>
      </c>
      <c r="B472" s="806" t="s">
        <v>1101</v>
      </c>
      <c r="C472" s="764" t="s">
        <v>94</v>
      </c>
      <c r="D472" s="765">
        <v>139318.47</v>
      </c>
      <c r="E472" s="772" t="s">
        <v>1102</v>
      </c>
      <c r="F472" s="774"/>
      <c r="G472" s="788"/>
      <c r="H472" s="770"/>
      <c r="I472" s="757"/>
      <c r="J472" s="757"/>
      <c r="K472" s="757"/>
      <c r="L472" s="757"/>
      <c r="M472" s="757"/>
      <c r="N472" s="757"/>
      <c r="O472" s="757"/>
      <c r="P472" s="757"/>
      <c r="Q472" s="757"/>
      <c r="R472" s="757"/>
      <c r="S472" s="757"/>
      <c r="T472" s="757"/>
      <c r="U472" s="757"/>
      <c r="V472" s="757"/>
      <c r="W472" s="757"/>
      <c r="X472" s="757"/>
      <c r="Y472" s="757"/>
      <c r="Z472" s="757"/>
      <c r="AA472" s="757"/>
      <c r="AB472" s="757"/>
      <c r="AC472" s="757"/>
      <c r="AD472" s="757"/>
      <c r="AE472" s="757"/>
      <c r="AF472" s="757"/>
      <c r="AG472" s="757"/>
      <c r="AH472" s="757"/>
      <c r="AI472" s="757"/>
      <c r="AJ472" s="757"/>
      <c r="AK472" s="757"/>
      <c r="AL472" s="757"/>
      <c r="AM472" s="757"/>
      <c r="AN472" s="757"/>
      <c r="AO472" s="757"/>
      <c r="AP472" s="757"/>
      <c r="AQ472" s="757"/>
      <c r="AR472" s="757"/>
      <c r="AS472" s="757"/>
      <c r="AT472" s="757"/>
      <c r="AU472" s="757"/>
      <c r="AV472" s="757"/>
      <c r="AW472" s="757"/>
      <c r="AX472" s="757"/>
      <c r="AY472" s="757"/>
      <c r="AZ472" s="757"/>
      <c r="BA472" s="757"/>
      <c r="BB472" s="757"/>
    </row>
    <row r="473" spans="1:54" s="777" customFormat="1" ht="24" customHeight="1">
      <c r="A473" s="762">
        <v>7131943380</v>
      </c>
      <c r="B473" s="806" t="s">
        <v>1103</v>
      </c>
      <c r="C473" s="764" t="s">
        <v>94</v>
      </c>
      <c r="D473" s="765">
        <v>258410.88</v>
      </c>
      <c r="E473" s="774" t="s">
        <v>1104</v>
      </c>
      <c r="F473" s="774"/>
      <c r="G473" s="788"/>
      <c r="H473" s="770"/>
      <c r="I473" s="757"/>
      <c r="J473" s="757"/>
      <c r="K473" s="757"/>
      <c r="L473" s="757"/>
      <c r="M473" s="757"/>
      <c r="N473" s="757"/>
      <c r="O473" s="757"/>
      <c r="P473" s="757"/>
      <c r="Q473" s="757"/>
      <c r="R473" s="757"/>
      <c r="S473" s="757"/>
      <c r="T473" s="757"/>
      <c r="U473" s="757"/>
      <c r="V473" s="757"/>
      <c r="W473" s="757"/>
      <c r="X473" s="757"/>
      <c r="Y473" s="757"/>
      <c r="Z473" s="757"/>
      <c r="AA473" s="757"/>
      <c r="AB473" s="757"/>
      <c r="AC473" s="757"/>
      <c r="AD473" s="757"/>
      <c r="AE473" s="757"/>
      <c r="AF473" s="757"/>
      <c r="AG473" s="757"/>
      <c r="AH473" s="757"/>
      <c r="AI473" s="757"/>
      <c r="AJ473" s="757"/>
      <c r="AK473" s="757"/>
      <c r="AL473" s="757"/>
      <c r="AM473" s="757"/>
      <c r="AN473" s="757"/>
      <c r="AO473" s="757"/>
      <c r="AP473" s="757"/>
      <c r="AQ473" s="757"/>
      <c r="AR473" s="757"/>
      <c r="AS473" s="757"/>
      <c r="AT473" s="757"/>
      <c r="AU473" s="757"/>
      <c r="AV473" s="757"/>
      <c r="AW473" s="757"/>
      <c r="AX473" s="757"/>
      <c r="AY473" s="757"/>
      <c r="AZ473" s="757"/>
      <c r="BA473" s="757"/>
      <c r="BB473" s="757"/>
    </row>
    <row r="474" spans="1:54" ht="28.5" customHeight="1">
      <c r="A474" s="762">
        <v>7131950010</v>
      </c>
      <c r="B474" s="763" t="s">
        <v>1105</v>
      </c>
      <c r="C474" s="764" t="s">
        <v>94</v>
      </c>
      <c r="D474" s="765">
        <v>1314.15</v>
      </c>
      <c r="E474" s="772" t="s">
        <v>1106</v>
      </c>
      <c r="F474" s="774"/>
      <c r="G474" s="788"/>
      <c r="H474" s="770"/>
    </row>
    <row r="475" spans="1:54" ht="27" customHeight="1">
      <c r="A475" s="762">
        <v>7131950012</v>
      </c>
      <c r="B475" s="763" t="s">
        <v>1107</v>
      </c>
      <c r="C475" s="764" t="s">
        <v>94</v>
      </c>
      <c r="D475" s="765">
        <v>1583.04</v>
      </c>
      <c r="E475" s="772" t="s">
        <v>1108</v>
      </c>
      <c r="F475" s="774"/>
      <c r="G475" s="788"/>
      <c r="H475" s="770"/>
    </row>
    <row r="476" spans="1:54" ht="29.25" customHeight="1">
      <c r="A476" s="762">
        <v>7131950015</v>
      </c>
      <c r="B476" s="763" t="s">
        <v>1109</v>
      </c>
      <c r="C476" s="764" t="s">
        <v>94</v>
      </c>
      <c r="D476" s="765">
        <v>50703.72</v>
      </c>
      <c r="E476" s="766"/>
      <c r="F476" s="766"/>
      <c r="G476" s="788"/>
      <c r="H476" s="770"/>
    </row>
    <row r="477" spans="1:54" ht="24" customHeight="1">
      <c r="A477" s="762">
        <v>7131950016</v>
      </c>
      <c r="B477" s="763" t="s">
        <v>1110</v>
      </c>
      <c r="C477" s="764" t="s">
        <v>94</v>
      </c>
      <c r="D477" s="765">
        <v>433772.67</v>
      </c>
      <c r="E477" s="766"/>
      <c r="F477" s="766"/>
      <c r="G477" s="788"/>
      <c r="H477" s="770"/>
    </row>
    <row r="478" spans="1:54" ht="27" customHeight="1">
      <c r="A478" s="762">
        <v>7131950065</v>
      </c>
      <c r="B478" s="763" t="s">
        <v>1111</v>
      </c>
      <c r="C478" s="764" t="s">
        <v>94</v>
      </c>
      <c r="D478" s="765">
        <v>18947.98</v>
      </c>
      <c r="E478" s="772" t="s">
        <v>1112</v>
      </c>
      <c r="F478" s="774"/>
      <c r="G478" s="788"/>
      <c r="H478" s="770"/>
    </row>
    <row r="479" spans="1:54" ht="27" customHeight="1">
      <c r="A479" s="762">
        <v>7131950105</v>
      </c>
      <c r="B479" s="763" t="s">
        <v>1113</v>
      </c>
      <c r="C479" s="764" t="s">
        <v>94</v>
      </c>
      <c r="D479" s="765">
        <v>23685.95</v>
      </c>
      <c r="E479" s="772" t="s">
        <v>1114</v>
      </c>
      <c r="F479" s="774"/>
      <c r="G479" s="788"/>
      <c r="H479" s="770"/>
    </row>
    <row r="480" spans="1:54" ht="27" customHeight="1">
      <c r="A480" s="762">
        <v>7131950200</v>
      </c>
      <c r="B480" s="763" t="s">
        <v>1115</v>
      </c>
      <c r="C480" s="764" t="s">
        <v>94</v>
      </c>
      <c r="D480" s="765">
        <v>47369.93</v>
      </c>
      <c r="E480" s="772" t="s">
        <v>1116</v>
      </c>
      <c r="F480" s="774"/>
      <c r="G480" s="788"/>
      <c r="H480" s="770"/>
    </row>
    <row r="481" spans="1:54" ht="27" customHeight="1">
      <c r="A481" s="762">
        <v>7131950207</v>
      </c>
      <c r="B481" s="763" t="s">
        <v>1117</v>
      </c>
      <c r="C481" s="764" t="s">
        <v>94</v>
      </c>
      <c r="D481" s="765">
        <v>40646.269999999997</v>
      </c>
      <c r="E481" s="772" t="s">
        <v>1118</v>
      </c>
      <c r="F481" s="774"/>
      <c r="G481" s="788"/>
      <c r="H481" s="770"/>
    </row>
    <row r="482" spans="1:54" ht="24" customHeight="1">
      <c r="A482" s="762">
        <v>7131950208</v>
      </c>
      <c r="B482" s="388" t="s">
        <v>1119</v>
      </c>
      <c r="C482" s="387" t="s">
        <v>94</v>
      </c>
      <c r="D482" s="765">
        <v>22953.73</v>
      </c>
      <c r="E482" s="772"/>
      <c r="F482" s="774"/>
      <c r="G482" s="834"/>
      <c r="H482" s="770"/>
    </row>
    <row r="483" spans="1:54" ht="27.75" customHeight="1">
      <c r="A483" s="762">
        <v>7131950209</v>
      </c>
      <c r="B483" s="388" t="s">
        <v>1120</v>
      </c>
      <c r="C483" s="387" t="s">
        <v>94</v>
      </c>
      <c r="D483" s="765">
        <v>39389.74</v>
      </c>
      <c r="E483" s="772"/>
      <c r="F483" s="774"/>
      <c r="G483" s="834"/>
      <c r="H483" s="770"/>
    </row>
    <row r="484" spans="1:54" ht="24" customHeight="1">
      <c r="A484" s="762">
        <v>7131960006</v>
      </c>
      <c r="B484" s="806" t="s">
        <v>1121</v>
      </c>
      <c r="C484" s="764" t="s">
        <v>94</v>
      </c>
      <c r="D484" s="765">
        <v>28089.73</v>
      </c>
      <c r="E484" s="772" t="s">
        <v>1122</v>
      </c>
      <c r="F484" s="774"/>
      <c r="G484" s="788"/>
      <c r="H484" s="770"/>
    </row>
    <row r="485" spans="1:54" ht="24" customHeight="1">
      <c r="A485" s="762">
        <v>7131960007</v>
      </c>
      <c r="B485" s="806" t="s">
        <v>1123</v>
      </c>
      <c r="C485" s="764" t="s">
        <v>94</v>
      </c>
      <c r="D485" s="765">
        <v>31013.75</v>
      </c>
      <c r="E485" s="772" t="s">
        <v>1124</v>
      </c>
      <c r="F485" s="774"/>
      <c r="G485" s="788"/>
      <c r="H485" s="770"/>
    </row>
    <row r="486" spans="1:54" ht="24" customHeight="1">
      <c r="A486" s="762">
        <v>7131960008</v>
      </c>
      <c r="B486" s="763" t="s">
        <v>1125</v>
      </c>
      <c r="C486" s="764" t="s">
        <v>94</v>
      </c>
      <c r="D486" s="765">
        <v>27342.69</v>
      </c>
      <c r="E486" s="772" t="s">
        <v>1126</v>
      </c>
      <c r="F486" s="774"/>
      <c r="G486" s="788"/>
      <c r="H486" s="770"/>
    </row>
    <row r="487" spans="1:54" ht="24" customHeight="1">
      <c r="A487" s="762">
        <v>7131960009</v>
      </c>
      <c r="B487" s="763" t="s">
        <v>1127</v>
      </c>
      <c r="C487" s="764" t="s">
        <v>94</v>
      </c>
      <c r="D487" s="765">
        <v>28808.62</v>
      </c>
      <c r="E487" s="772" t="s">
        <v>1128</v>
      </c>
      <c r="F487" s="774"/>
      <c r="G487" s="788"/>
      <c r="H487" s="770"/>
    </row>
    <row r="488" spans="1:54" ht="24" customHeight="1">
      <c r="A488" s="404">
        <v>7131960010</v>
      </c>
      <c r="B488" s="388" t="s">
        <v>1129</v>
      </c>
      <c r="C488" s="387" t="s">
        <v>94</v>
      </c>
      <c r="D488" s="765">
        <v>88523.49</v>
      </c>
      <c r="E488" s="772"/>
      <c r="F488" s="774"/>
      <c r="G488" s="804"/>
      <c r="H488" s="770"/>
    </row>
    <row r="489" spans="1:54" s="777" customFormat="1" ht="24" customHeight="1">
      <c r="A489" s="762">
        <v>7131960520</v>
      </c>
      <c r="B489" s="763" t="s">
        <v>1130</v>
      </c>
      <c r="C489" s="764" t="s">
        <v>94</v>
      </c>
      <c r="D489" s="765">
        <v>40951.31</v>
      </c>
      <c r="E489" s="772" t="s">
        <v>1131</v>
      </c>
      <c r="F489" s="774"/>
      <c r="G489" s="788"/>
      <c r="H489" s="770"/>
      <c r="I489" s="757"/>
      <c r="J489" s="757"/>
      <c r="K489" s="757"/>
      <c r="L489" s="757"/>
      <c r="M489" s="757"/>
      <c r="N489" s="757"/>
      <c r="O489" s="757"/>
      <c r="P489" s="757"/>
      <c r="Q489" s="757"/>
      <c r="R489" s="757"/>
      <c r="S489" s="757"/>
      <c r="T489" s="757"/>
      <c r="U489" s="757"/>
      <c r="V489" s="757"/>
      <c r="W489" s="757"/>
      <c r="X489" s="757"/>
      <c r="Y489" s="757"/>
      <c r="Z489" s="757"/>
      <c r="AA489" s="757"/>
      <c r="AB489" s="757"/>
      <c r="AC489" s="757"/>
      <c r="AD489" s="757"/>
      <c r="AE489" s="757"/>
      <c r="AF489" s="757"/>
      <c r="AG489" s="757"/>
      <c r="AH489" s="757"/>
      <c r="AI489" s="757"/>
      <c r="AJ489" s="757"/>
      <c r="AK489" s="757"/>
      <c r="AL489" s="757"/>
      <c r="AM489" s="757"/>
      <c r="AN489" s="757"/>
      <c r="AO489" s="757"/>
      <c r="AP489" s="757"/>
      <c r="AQ489" s="757"/>
      <c r="AR489" s="757"/>
      <c r="AS489" s="757"/>
      <c r="AT489" s="757"/>
      <c r="AU489" s="757"/>
      <c r="AV489" s="757"/>
      <c r="AW489" s="757"/>
      <c r="AX489" s="757"/>
      <c r="AY489" s="757"/>
      <c r="AZ489" s="757"/>
      <c r="BA489" s="757"/>
      <c r="BB489" s="757"/>
    </row>
    <row r="490" spans="1:54" s="777" customFormat="1" ht="24" customHeight="1">
      <c r="A490" s="762">
        <v>7131960522</v>
      </c>
      <c r="B490" s="763" t="s">
        <v>1132</v>
      </c>
      <c r="C490" s="764" t="s">
        <v>94</v>
      </c>
      <c r="D490" s="765">
        <v>41214.080000000002</v>
      </c>
      <c r="E490" s="772" t="s">
        <v>1133</v>
      </c>
      <c r="F490" s="774"/>
      <c r="G490" s="788"/>
      <c r="H490" s="770"/>
      <c r="I490" s="757"/>
      <c r="J490" s="757"/>
      <c r="K490" s="757"/>
      <c r="L490" s="757"/>
      <c r="M490" s="757"/>
      <c r="N490" s="757"/>
      <c r="O490" s="757"/>
      <c r="P490" s="757"/>
      <c r="Q490" s="757"/>
      <c r="R490" s="757"/>
      <c r="S490" s="757"/>
      <c r="T490" s="757"/>
      <c r="U490" s="757"/>
      <c r="V490" s="757"/>
      <c r="W490" s="757"/>
      <c r="X490" s="757"/>
      <c r="Y490" s="757"/>
      <c r="Z490" s="757"/>
      <c r="AA490" s="757"/>
      <c r="AB490" s="757"/>
      <c r="AC490" s="757"/>
      <c r="AD490" s="757"/>
      <c r="AE490" s="757"/>
      <c r="AF490" s="757"/>
      <c r="AG490" s="757"/>
      <c r="AH490" s="757"/>
      <c r="AI490" s="757"/>
      <c r="AJ490" s="757"/>
      <c r="AK490" s="757"/>
      <c r="AL490" s="757"/>
      <c r="AM490" s="757"/>
      <c r="AN490" s="757"/>
      <c r="AO490" s="757"/>
      <c r="AP490" s="757"/>
      <c r="AQ490" s="757"/>
      <c r="AR490" s="757"/>
      <c r="AS490" s="757"/>
      <c r="AT490" s="757"/>
      <c r="AU490" s="757"/>
      <c r="AV490" s="757"/>
      <c r="AW490" s="757"/>
      <c r="AX490" s="757"/>
      <c r="AY490" s="757"/>
      <c r="AZ490" s="757"/>
      <c r="BA490" s="757"/>
      <c r="BB490" s="757"/>
    </row>
    <row r="491" spans="1:54" s="777" customFormat="1" ht="24" customHeight="1">
      <c r="A491" s="762">
        <v>7131960524</v>
      </c>
      <c r="B491" s="763" t="s">
        <v>1134</v>
      </c>
      <c r="C491" s="764" t="s">
        <v>94</v>
      </c>
      <c r="D491" s="765">
        <v>41822.61</v>
      </c>
      <c r="E491" s="772" t="s">
        <v>1135</v>
      </c>
      <c r="F491" s="774"/>
      <c r="G491" s="788"/>
      <c r="H491" s="770"/>
      <c r="I491" s="757"/>
      <c r="J491" s="757"/>
      <c r="K491" s="757"/>
      <c r="L491" s="757"/>
      <c r="M491" s="757"/>
      <c r="N491" s="757"/>
      <c r="O491" s="757"/>
      <c r="P491" s="757"/>
      <c r="Q491" s="757"/>
      <c r="R491" s="757"/>
      <c r="S491" s="757"/>
      <c r="T491" s="757"/>
      <c r="U491" s="757"/>
      <c r="V491" s="757"/>
      <c r="W491" s="757"/>
      <c r="X491" s="757"/>
      <c r="Y491" s="757"/>
      <c r="Z491" s="757"/>
      <c r="AA491" s="757"/>
      <c r="AB491" s="757"/>
      <c r="AC491" s="757"/>
      <c r="AD491" s="757"/>
      <c r="AE491" s="757"/>
      <c r="AF491" s="757"/>
      <c r="AG491" s="757"/>
      <c r="AH491" s="757"/>
      <c r="AI491" s="757"/>
      <c r="AJ491" s="757"/>
      <c r="AK491" s="757"/>
      <c r="AL491" s="757"/>
      <c r="AM491" s="757"/>
      <c r="AN491" s="757"/>
      <c r="AO491" s="757"/>
      <c r="AP491" s="757"/>
      <c r="AQ491" s="757"/>
      <c r="AR491" s="757"/>
      <c r="AS491" s="757"/>
      <c r="AT491" s="757"/>
      <c r="AU491" s="757"/>
      <c r="AV491" s="757"/>
      <c r="AW491" s="757"/>
      <c r="AX491" s="757"/>
      <c r="AY491" s="757"/>
      <c r="AZ491" s="757"/>
      <c r="BA491" s="757"/>
      <c r="BB491" s="757"/>
    </row>
    <row r="492" spans="1:54" ht="45" customHeight="1">
      <c r="A492" s="771">
        <v>7132002234</v>
      </c>
      <c r="B492" s="772" t="s">
        <v>1136</v>
      </c>
      <c r="C492" s="773" t="s">
        <v>350</v>
      </c>
      <c r="D492" s="765">
        <v>237.75</v>
      </c>
      <c r="E492" s="774"/>
      <c r="F492" s="774"/>
      <c r="G492" s="788"/>
      <c r="H492" s="770"/>
    </row>
    <row r="493" spans="1:54" ht="24" customHeight="1">
      <c r="A493" s="771">
        <v>7132004003</v>
      </c>
      <c r="B493" s="772" t="s">
        <v>1137</v>
      </c>
      <c r="C493" s="773" t="s">
        <v>350</v>
      </c>
      <c r="D493" s="765">
        <v>146.84</v>
      </c>
      <c r="E493" s="774"/>
      <c r="F493" s="774"/>
      <c r="G493" s="788"/>
      <c r="H493" s="770"/>
    </row>
    <row r="494" spans="1:54" ht="24" customHeight="1">
      <c r="A494" s="771">
        <v>7132004004</v>
      </c>
      <c r="B494" s="772" t="s">
        <v>1138</v>
      </c>
      <c r="C494" s="773" t="s">
        <v>350</v>
      </c>
      <c r="D494" s="765">
        <v>14.9</v>
      </c>
      <c r="E494" s="774"/>
      <c r="F494" s="774"/>
      <c r="G494" s="788"/>
      <c r="H494" s="770"/>
    </row>
    <row r="495" spans="1:54" ht="24" customHeight="1">
      <c r="A495" s="771">
        <v>7132011171</v>
      </c>
      <c r="B495" s="772" t="s">
        <v>1139</v>
      </c>
      <c r="C495" s="773" t="s">
        <v>350</v>
      </c>
      <c r="D495" s="765">
        <v>541.39</v>
      </c>
      <c r="E495" s="774"/>
      <c r="F495" s="774"/>
      <c r="G495" s="804"/>
      <c r="H495" s="770"/>
    </row>
    <row r="496" spans="1:54" ht="24" customHeight="1">
      <c r="A496" s="771">
        <v>7132013331</v>
      </c>
      <c r="B496" s="772" t="s">
        <v>1140</v>
      </c>
      <c r="C496" s="773" t="s">
        <v>350</v>
      </c>
      <c r="D496" s="765">
        <v>533.03</v>
      </c>
      <c r="E496" s="774" t="s">
        <v>1141</v>
      </c>
      <c r="F496" s="774"/>
      <c r="G496" s="788"/>
      <c r="H496" s="770"/>
    </row>
    <row r="497" spans="1:8" ht="24" customHeight="1">
      <c r="A497" s="771">
        <v>7132014014</v>
      </c>
      <c r="B497" s="772" t="s">
        <v>1142</v>
      </c>
      <c r="C497" s="773" t="s">
        <v>350</v>
      </c>
      <c r="D497" s="765">
        <v>3706.59</v>
      </c>
      <c r="E497" s="774"/>
      <c r="F497" s="774"/>
      <c r="G497" s="788"/>
      <c r="H497" s="770"/>
    </row>
    <row r="498" spans="1:8" ht="24" customHeight="1">
      <c r="A498" s="771">
        <v>7132028159</v>
      </c>
      <c r="B498" s="772" t="s">
        <v>1143</v>
      </c>
      <c r="C498" s="773" t="s">
        <v>350</v>
      </c>
      <c r="D498" s="765">
        <v>1432.19</v>
      </c>
      <c r="E498" s="774"/>
      <c r="F498" s="774"/>
      <c r="G498" s="788"/>
      <c r="H498" s="770"/>
    </row>
    <row r="499" spans="1:8" ht="24" customHeight="1">
      <c r="A499" s="771">
        <v>7132028160</v>
      </c>
      <c r="B499" s="772" t="s">
        <v>1144</v>
      </c>
      <c r="C499" s="773" t="s">
        <v>350</v>
      </c>
      <c r="D499" s="765">
        <v>443.13</v>
      </c>
      <c r="E499" s="774"/>
      <c r="F499" s="774"/>
      <c r="G499" s="788"/>
      <c r="H499" s="770"/>
    </row>
    <row r="500" spans="1:8" ht="24" customHeight="1">
      <c r="A500" s="771">
        <v>7132061858</v>
      </c>
      <c r="B500" s="772" t="s">
        <v>1145</v>
      </c>
      <c r="C500" s="773" t="s">
        <v>350</v>
      </c>
      <c r="D500" s="765">
        <v>252.1</v>
      </c>
      <c r="E500" s="772" t="s">
        <v>1146</v>
      </c>
      <c r="F500" s="774"/>
      <c r="G500" s="788"/>
      <c r="H500" s="770"/>
    </row>
    <row r="501" spans="1:8" ht="24" customHeight="1">
      <c r="A501" s="771">
        <v>7132072006</v>
      </c>
      <c r="B501" s="772" t="s">
        <v>1147</v>
      </c>
      <c r="C501" s="773" t="s">
        <v>350</v>
      </c>
      <c r="D501" s="765">
        <v>84.62</v>
      </c>
      <c r="E501" s="774" t="s">
        <v>1148</v>
      </c>
      <c r="F501" s="774"/>
      <c r="G501" s="788"/>
      <c r="H501" s="770"/>
    </row>
    <row r="502" spans="1:8" ht="24" customHeight="1">
      <c r="A502" s="771">
        <v>7132072004</v>
      </c>
      <c r="B502" s="772" t="s">
        <v>1149</v>
      </c>
      <c r="C502" s="773" t="s">
        <v>350</v>
      </c>
      <c r="D502" s="765">
        <v>79.25</v>
      </c>
      <c r="E502" s="774" t="s">
        <v>1150</v>
      </c>
      <c r="F502" s="774"/>
      <c r="G502" s="774"/>
      <c r="H502" s="770"/>
    </row>
    <row r="503" spans="1:8" ht="24" customHeight="1">
      <c r="A503" s="771">
        <v>7132072008</v>
      </c>
      <c r="B503" s="772" t="s">
        <v>1151</v>
      </c>
      <c r="C503" s="773" t="s">
        <v>350</v>
      </c>
      <c r="D503" s="765">
        <v>73.88</v>
      </c>
      <c r="E503" s="774" t="s">
        <v>1152</v>
      </c>
      <c r="F503" s="774"/>
      <c r="G503" s="788"/>
      <c r="H503" s="770"/>
    </row>
    <row r="504" spans="1:8" s="784" customFormat="1" ht="24" customHeight="1">
      <c r="A504" s="815">
        <v>7132072522</v>
      </c>
      <c r="B504" s="795" t="s">
        <v>1153</v>
      </c>
      <c r="C504" s="794" t="s">
        <v>350</v>
      </c>
      <c r="D504" s="765"/>
      <c r="E504" s="795" t="s">
        <v>1154</v>
      </c>
      <c r="F504" s="781"/>
      <c r="G504" s="791" t="s">
        <v>395</v>
      </c>
      <c r="H504" s="783"/>
    </row>
    <row r="505" spans="1:8" ht="39.75" customHeight="1">
      <c r="A505" s="771">
        <v>7132074032</v>
      </c>
      <c r="B505" s="772" t="s">
        <v>1155</v>
      </c>
      <c r="C505" s="773" t="s">
        <v>1156</v>
      </c>
      <c r="D505" s="765">
        <v>1842.89</v>
      </c>
      <c r="E505" s="774" t="s">
        <v>1157</v>
      </c>
      <c r="F505" s="774"/>
      <c r="G505" s="766"/>
      <c r="H505" s="770"/>
    </row>
    <row r="506" spans="1:8" ht="24" customHeight="1">
      <c r="A506" s="771">
        <v>7132074033</v>
      </c>
      <c r="B506" s="772" t="s">
        <v>1158</v>
      </c>
      <c r="C506" s="773" t="s">
        <v>1156</v>
      </c>
      <c r="D506" s="765">
        <v>761.6</v>
      </c>
      <c r="E506" s="774"/>
      <c r="F506" s="774"/>
      <c r="G506" s="766"/>
      <c r="H506" s="770"/>
    </row>
    <row r="507" spans="1:8" ht="44.25" customHeight="1">
      <c r="A507" s="771">
        <v>7132074034</v>
      </c>
      <c r="B507" s="772" t="s">
        <v>1159</v>
      </c>
      <c r="C507" s="773" t="s">
        <v>1156</v>
      </c>
      <c r="D507" s="765">
        <v>871.74</v>
      </c>
      <c r="E507" s="774" t="s">
        <v>1160</v>
      </c>
      <c r="F507" s="774"/>
      <c r="G507" s="766"/>
      <c r="H507" s="770"/>
    </row>
    <row r="508" spans="1:8" ht="24" customHeight="1">
      <c r="A508" s="771">
        <v>7132074035</v>
      </c>
      <c r="B508" s="772" t="s">
        <v>1161</v>
      </c>
      <c r="C508" s="773" t="s">
        <v>350</v>
      </c>
      <c r="D508" s="765">
        <v>565.49</v>
      </c>
      <c r="E508" s="774"/>
      <c r="F508" s="774"/>
      <c r="G508" s="766"/>
      <c r="H508" s="770"/>
    </row>
    <row r="509" spans="1:8" ht="27.75" customHeight="1">
      <c r="A509" s="771">
        <v>7132074036</v>
      </c>
      <c r="B509" s="772" t="s">
        <v>1162</v>
      </c>
      <c r="C509" s="773" t="s">
        <v>1156</v>
      </c>
      <c r="D509" s="765">
        <v>1679.01</v>
      </c>
      <c r="E509" s="774" t="s">
        <v>1163</v>
      </c>
      <c r="F509" s="774"/>
      <c r="G509" s="766"/>
      <c r="H509" s="770"/>
    </row>
    <row r="510" spans="1:8" ht="24" customHeight="1">
      <c r="A510" s="771">
        <v>7132088614</v>
      </c>
      <c r="B510" s="772" t="s">
        <v>1164</v>
      </c>
      <c r="C510" s="773" t="s">
        <v>350</v>
      </c>
      <c r="D510" s="765">
        <v>1399.53</v>
      </c>
      <c r="E510" s="774"/>
      <c r="F510" s="774"/>
      <c r="G510" s="766"/>
      <c r="H510" s="770"/>
    </row>
    <row r="511" spans="1:8" ht="24" customHeight="1">
      <c r="A511" s="771">
        <v>7132088615</v>
      </c>
      <c r="B511" s="772" t="s">
        <v>1165</v>
      </c>
      <c r="C511" s="773" t="s">
        <v>350</v>
      </c>
      <c r="D511" s="765">
        <v>768.07</v>
      </c>
      <c r="E511" s="774"/>
      <c r="F511" s="774"/>
      <c r="G511" s="766"/>
      <c r="H511" s="770"/>
    </row>
    <row r="512" spans="1:8" ht="105.75" customHeight="1">
      <c r="A512" s="762">
        <v>7132200014</v>
      </c>
      <c r="B512" s="388" t="s">
        <v>1166</v>
      </c>
      <c r="C512" s="764" t="s">
        <v>94</v>
      </c>
      <c r="D512" s="765">
        <v>175148.73</v>
      </c>
      <c r="E512" s="774" t="s">
        <v>1167</v>
      </c>
      <c r="F512" s="774"/>
      <c r="G512" s="763"/>
      <c r="H512" s="770"/>
    </row>
    <row r="513" spans="1:8" ht="24" customHeight="1">
      <c r="A513" s="762">
        <v>7132200812</v>
      </c>
      <c r="B513" s="763" t="s">
        <v>1168</v>
      </c>
      <c r="C513" s="764" t="s">
        <v>94</v>
      </c>
      <c r="D513" s="765">
        <v>2033.79</v>
      </c>
      <c r="E513" s="772" t="s">
        <v>1169</v>
      </c>
      <c r="F513" s="774"/>
      <c r="G513" s="766"/>
      <c r="H513" s="770"/>
    </row>
    <row r="514" spans="1:8" ht="24" customHeight="1">
      <c r="A514" s="762">
        <v>7132200813</v>
      </c>
      <c r="B514" s="763" t="s">
        <v>1170</v>
      </c>
      <c r="C514" s="764" t="s">
        <v>94</v>
      </c>
      <c r="D514" s="765">
        <v>4066.31</v>
      </c>
      <c r="E514" s="772" t="s">
        <v>1169</v>
      </c>
      <c r="F514" s="774"/>
      <c r="G514" s="766"/>
      <c r="H514" s="770"/>
    </row>
    <row r="515" spans="1:8" ht="24" customHeight="1">
      <c r="A515" s="762">
        <v>7132200814</v>
      </c>
      <c r="B515" s="763" t="s">
        <v>1171</v>
      </c>
      <c r="C515" s="764" t="s">
        <v>94</v>
      </c>
      <c r="D515" s="765">
        <v>4885.9399999999996</v>
      </c>
      <c r="E515" s="772" t="s">
        <v>1169</v>
      </c>
      <c r="F515" s="774"/>
      <c r="G515" s="766"/>
      <c r="H515" s="770"/>
    </row>
    <row r="516" spans="1:8" ht="24" customHeight="1">
      <c r="A516" s="762">
        <v>7132200815</v>
      </c>
      <c r="B516" s="763" t="s">
        <v>1172</v>
      </c>
      <c r="C516" s="764" t="s">
        <v>94</v>
      </c>
      <c r="D516" s="765">
        <v>8108.43</v>
      </c>
      <c r="E516" s="772" t="s">
        <v>1169</v>
      </c>
      <c r="F516" s="774"/>
      <c r="G516" s="766"/>
      <c r="H516" s="770"/>
    </row>
    <row r="517" spans="1:8" ht="97.5" customHeight="1">
      <c r="A517" s="762">
        <v>7132200826</v>
      </c>
      <c r="B517" s="763" t="s">
        <v>1173</v>
      </c>
      <c r="C517" s="764" t="s">
        <v>94</v>
      </c>
      <c r="D517" s="765">
        <v>231602.48</v>
      </c>
      <c r="E517" s="772" t="s">
        <v>1174</v>
      </c>
      <c r="F517" s="774"/>
      <c r="G517" s="766"/>
      <c r="H517" s="770"/>
    </row>
    <row r="518" spans="1:8" s="784" customFormat="1" ht="24" customHeight="1">
      <c r="A518" s="815">
        <v>7132210007</v>
      </c>
      <c r="B518" s="793" t="s">
        <v>1175</v>
      </c>
      <c r="C518" s="805" t="s">
        <v>94</v>
      </c>
      <c r="D518" s="765"/>
      <c r="E518" s="795" t="s">
        <v>1176</v>
      </c>
      <c r="F518" s="781"/>
      <c r="G518" s="782" t="s">
        <v>395</v>
      </c>
      <c r="H518" s="783"/>
    </row>
    <row r="519" spans="1:8" s="784" customFormat="1" ht="24" customHeight="1">
      <c r="A519" s="815">
        <v>7132210008</v>
      </c>
      <c r="B519" s="793" t="s">
        <v>1177</v>
      </c>
      <c r="C519" s="805" t="s">
        <v>94</v>
      </c>
      <c r="D519" s="765"/>
      <c r="E519" s="795" t="s">
        <v>1178</v>
      </c>
      <c r="F519" s="781"/>
      <c r="G519" s="782" t="s">
        <v>395</v>
      </c>
      <c r="H519" s="783"/>
    </row>
    <row r="520" spans="1:8" s="784" customFormat="1" ht="24" customHeight="1">
      <c r="A520" s="815">
        <v>7132210009</v>
      </c>
      <c r="B520" s="793" t="s">
        <v>1179</v>
      </c>
      <c r="C520" s="805" t="s">
        <v>94</v>
      </c>
      <c r="D520" s="765"/>
      <c r="E520" s="795" t="s">
        <v>1180</v>
      </c>
      <c r="F520" s="781"/>
      <c r="G520" s="782" t="s">
        <v>395</v>
      </c>
      <c r="H520" s="783"/>
    </row>
    <row r="521" spans="1:8" s="784" customFormat="1" ht="24" customHeight="1">
      <c r="A521" s="815">
        <v>7132210010</v>
      </c>
      <c r="B521" s="793" t="s">
        <v>1181</v>
      </c>
      <c r="C521" s="805" t="s">
        <v>94</v>
      </c>
      <c r="D521" s="765"/>
      <c r="E521" s="795" t="s">
        <v>1182</v>
      </c>
      <c r="F521" s="781"/>
      <c r="G521" s="782" t="s">
        <v>395</v>
      </c>
      <c r="H521" s="783"/>
    </row>
    <row r="522" spans="1:8" s="784" customFormat="1" ht="24" customHeight="1">
      <c r="A522" s="815">
        <v>7132210011</v>
      </c>
      <c r="B522" s="793" t="s">
        <v>1183</v>
      </c>
      <c r="C522" s="805" t="s">
        <v>94</v>
      </c>
      <c r="D522" s="765"/>
      <c r="E522" s="795" t="s">
        <v>1184</v>
      </c>
      <c r="F522" s="781"/>
      <c r="G522" s="782" t="s">
        <v>395</v>
      </c>
      <c r="H522" s="783"/>
    </row>
    <row r="523" spans="1:8" s="784" customFormat="1" ht="41.25" customHeight="1">
      <c r="A523" s="815">
        <v>7132210012</v>
      </c>
      <c r="B523" s="793" t="s">
        <v>1185</v>
      </c>
      <c r="C523" s="805" t="s">
        <v>94</v>
      </c>
      <c r="D523" s="765"/>
      <c r="E523" s="795" t="s">
        <v>1186</v>
      </c>
      <c r="F523" s="840"/>
      <c r="G523" s="791" t="s">
        <v>395</v>
      </c>
      <c r="H523" s="783"/>
    </row>
    <row r="524" spans="1:8" s="784" customFormat="1" ht="43.5" customHeight="1">
      <c r="A524" s="815">
        <v>7132210015</v>
      </c>
      <c r="B524" s="795" t="s">
        <v>1187</v>
      </c>
      <c r="C524" s="794" t="s">
        <v>94</v>
      </c>
      <c r="D524" s="765"/>
      <c r="E524" s="795" t="s">
        <v>1188</v>
      </c>
      <c r="F524" s="840"/>
      <c r="G524" s="791" t="s">
        <v>395</v>
      </c>
      <c r="H524" s="783"/>
    </row>
    <row r="525" spans="1:8" ht="24" customHeight="1">
      <c r="A525" s="395">
        <v>7132210106</v>
      </c>
      <c r="B525" s="388" t="s">
        <v>1189</v>
      </c>
      <c r="C525" s="387" t="s">
        <v>53</v>
      </c>
      <c r="D525" s="765">
        <v>8505.42</v>
      </c>
      <c r="E525" s="772"/>
      <c r="F525" s="775"/>
      <c r="G525" s="804"/>
      <c r="H525" s="770"/>
    </row>
    <row r="526" spans="1:8" ht="24" customHeight="1">
      <c r="A526" s="395">
        <v>7132210108</v>
      </c>
      <c r="B526" s="388" t="s">
        <v>1190</v>
      </c>
      <c r="C526" s="387" t="s">
        <v>53</v>
      </c>
      <c r="D526" s="765">
        <v>10383.58</v>
      </c>
      <c r="E526" s="772"/>
      <c r="F526" s="775"/>
      <c r="G526" s="804"/>
      <c r="H526" s="770"/>
    </row>
    <row r="527" spans="1:8" ht="24" customHeight="1">
      <c r="A527" s="762">
        <v>7132210215</v>
      </c>
      <c r="B527" s="763" t="s">
        <v>1191</v>
      </c>
      <c r="C527" s="764" t="s">
        <v>94</v>
      </c>
      <c r="D527" s="765">
        <v>220362.77</v>
      </c>
      <c r="E527" s="774" t="s">
        <v>1192</v>
      </c>
      <c r="F527" s="789"/>
      <c r="G527" s="841"/>
      <c r="H527" s="770"/>
    </row>
    <row r="528" spans="1:8" ht="24" customHeight="1">
      <c r="A528" s="762">
        <v>7132220091</v>
      </c>
      <c r="B528" s="763" t="s">
        <v>1193</v>
      </c>
      <c r="C528" s="764" t="s">
        <v>94</v>
      </c>
      <c r="D528" s="765">
        <v>1348793.61</v>
      </c>
      <c r="E528" s="772" t="s">
        <v>1194</v>
      </c>
      <c r="F528" s="774"/>
      <c r="G528" s="766"/>
      <c r="H528" s="770"/>
    </row>
    <row r="529" spans="1:54" s="777" customFormat="1" ht="24" customHeight="1">
      <c r="A529" s="762">
        <v>7132220095</v>
      </c>
      <c r="B529" s="763" t="s">
        <v>1195</v>
      </c>
      <c r="C529" s="764" t="s">
        <v>94</v>
      </c>
      <c r="D529" s="765">
        <v>4006404.71</v>
      </c>
      <c r="E529" s="772" t="s">
        <v>1196</v>
      </c>
      <c r="F529" s="774"/>
      <c r="G529" s="766"/>
      <c r="H529" s="770"/>
      <c r="I529" s="757"/>
      <c r="J529" s="757"/>
      <c r="K529" s="757"/>
      <c r="L529" s="757"/>
      <c r="M529" s="757"/>
      <c r="N529" s="757"/>
      <c r="O529" s="757"/>
      <c r="P529" s="757"/>
      <c r="Q529" s="757"/>
      <c r="R529" s="757"/>
      <c r="S529" s="757"/>
      <c r="T529" s="757"/>
      <c r="U529" s="757"/>
      <c r="V529" s="757"/>
      <c r="W529" s="757"/>
      <c r="X529" s="757"/>
      <c r="Y529" s="757"/>
      <c r="Z529" s="757"/>
      <c r="AA529" s="757"/>
      <c r="AB529" s="757"/>
      <c r="AC529" s="757"/>
      <c r="AD529" s="757"/>
      <c r="AE529" s="757"/>
      <c r="AF529" s="757"/>
      <c r="AG529" s="757"/>
      <c r="AH529" s="757"/>
      <c r="AI529" s="757"/>
      <c r="AJ529" s="757"/>
      <c r="AK529" s="757"/>
      <c r="AL529" s="757"/>
      <c r="AM529" s="757"/>
      <c r="AN529" s="757"/>
      <c r="AO529" s="757"/>
      <c r="AP529" s="757"/>
      <c r="AQ529" s="757"/>
      <c r="AR529" s="757"/>
      <c r="AS529" s="757"/>
      <c r="AT529" s="757"/>
      <c r="AU529" s="757"/>
      <c r="AV529" s="757"/>
      <c r="AW529" s="757"/>
      <c r="AX529" s="757"/>
      <c r="AY529" s="757"/>
      <c r="AZ529" s="757"/>
      <c r="BA529" s="757"/>
      <c r="BB529" s="757"/>
    </row>
    <row r="530" spans="1:54" s="777" customFormat="1" ht="24" customHeight="1">
      <c r="A530" s="762">
        <v>7132220097</v>
      </c>
      <c r="B530" s="763" t="s">
        <v>1197</v>
      </c>
      <c r="C530" s="764" t="s">
        <v>94</v>
      </c>
      <c r="D530" s="765">
        <v>5578770.9199999999</v>
      </c>
      <c r="E530" s="772" t="s">
        <v>1198</v>
      </c>
      <c r="F530" s="774"/>
      <c r="G530" s="766"/>
      <c r="H530" s="770"/>
      <c r="I530" s="757"/>
      <c r="J530" s="757"/>
      <c r="K530" s="757"/>
      <c r="L530" s="757"/>
      <c r="M530" s="757"/>
      <c r="N530" s="757"/>
      <c r="O530" s="757"/>
      <c r="P530" s="757"/>
      <c r="Q530" s="757"/>
      <c r="R530" s="757"/>
      <c r="S530" s="757"/>
      <c r="T530" s="757"/>
      <c r="U530" s="757"/>
      <c r="V530" s="757"/>
      <c r="W530" s="757"/>
      <c r="X530" s="757"/>
      <c r="Y530" s="757"/>
      <c r="Z530" s="757"/>
      <c r="AA530" s="757"/>
      <c r="AB530" s="757"/>
      <c r="AC530" s="757"/>
      <c r="AD530" s="757"/>
      <c r="AE530" s="757"/>
      <c r="AF530" s="757"/>
      <c r="AG530" s="757"/>
      <c r="AH530" s="757"/>
      <c r="AI530" s="757"/>
      <c r="AJ530" s="757"/>
      <c r="AK530" s="757"/>
      <c r="AL530" s="757"/>
      <c r="AM530" s="757"/>
      <c r="AN530" s="757"/>
      <c r="AO530" s="757"/>
      <c r="AP530" s="757"/>
      <c r="AQ530" s="757"/>
      <c r="AR530" s="757"/>
      <c r="AS530" s="757"/>
      <c r="AT530" s="757"/>
      <c r="AU530" s="757"/>
      <c r="AV530" s="757"/>
      <c r="AW530" s="757"/>
      <c r="AX530" s="757"/>
      <c r="AY530" s="757"/>
      <c r="AZ530" s="757"/>
      <c r="BA530" s="757"/>
      <c r="BB530" s="757"/>
    </row>
    <row r="531" spans="1:54" s="777" customFormat="1" ht="24" customHeight="1">
      <c r="A531" s="762">
        <v>7132220092</v>
      </c>
      <c r="B531" s="763" t="s">
        <v>1199</v>
      </c>
      <c r="C531" s="764" t="s">
        <v>94</v>
      </c>
      <c r="D531" s="765">
        <v>7798691.8799999999</v>
      </c>
      <c r="E531" s="772" t="s">
        <v>1200</v>
      </c>
      <c r="F531" s="774"/>
      <c r="G531" s="834"/>
      <c r="H531" s="770"/>
      <c r="I531" s="757"/>
      <c r="J531" s="757"/>
      <c r="K531" s="757"/>
      <c r="L531" s="757"/>
      <c r="M531" s="757"/>
      <c r="N531" s="757"/>
      <c r="O531" s="757"/>
      <c r="P531" s="757"/>
      <c r="Q531" s="757"/>
      <c r="R531" s="757"/>
      <c r="S531" s="757"/>
      <c r="T531" s="757"/>
      <c r="U531" s="757"/>
      <c r="V531" s="757"/>
      <c r="W531" s="757"/>
      <c r="X531" s="757"/>
      <c r="Y531" s="757"/>
      <c r="Z531" s="757"/>
      <c r="AA531" s="757"/>
      <c r="AB531" s="757"/>
      <c r="AC531" s="757"/>
      <c r="AD531" s="757"/>
      <c r="AE531" s="757"/>
      <c r="AF531" s="757"/>
      <c r="AG531" s="757"/>
      <c r="AH531" s="757"/>
      <c r="AI531" s="757"/>
      <c r="AJ531" s="757"/>
      <c r="AK531" s="757"/>
      <c r="AL531" s="757"/>
      <c r="AM531" s="757"/>
      <c r="AN531" s="757"/>
      <c r="AO531" s="757"/>
      <c r="AP531" s="757"/>
      <c r="AQ531" s="757"/>
      <c r="AR531" s="757"/>
      <c r="AS531" s="757"/>
      <c r="AT531" s="757"/>
      <c r="AU531" s="757"/>
      <c r="AV531" s="757"/>
      <c r="AW531" s="757"/>
      <c r="AX531" s="757"/>
      <c r="AY531" s="757"/>
      <c r="AZ531" s="757"/>
      <c r="BA531" s="757"/>
      <c r="BB531" s="757"/>
    </row>
    <row r="532" spans="1:54" ht="33" customHeight="1">
      <c r="A532" s="817">
        <v>7132230015</v>
      </c>
      <c r="B532" s="763" t="s">
        <v>1201</v>
      </c>
      <c r="C532" s="764" t="s">
        <v>94</v>
      </c>
      <c r="D532" s="765">
        <v>268421.25</v>
      </c>
      <c r="E532" s="772" t="s">
        <v>1202</v>
      </c>
      <c r="F532" s="774"/>
      <c r="G532" s="766"/>
      <c r="H532" s="770"/>
    </row>
    <row r="533" spans="1:54" ht="24" customHeight="1">
      <c r="A533" s="762">
        <v>7132230016</v>
      </c>
      <c r="B533" s="763" t="s">
        <v>1203</v>
      </c>
      <c r="C533" s="764" t="s">
        <v>94</v>
      </c>
      <c r="D533" s="765">
        <v>527.46</v>
      </c>
      <c r="E533" s="774" t="s">
        <v>1204</v>
      </c>
      <c r="F533" s="774"/>
      <c r="G533" s="766"/>
      <c r="H533" s="770"/>
    </row>
    <row r="534" spans="1:54" s="777" customFormat="1" ht="27.75" customHeight="1">
      <c r="A534" s="817">
        <v>7132230017</v>
      </c>
      <c r="B534" s="763" t="s">
        <v>1205</v>
      </c>
      <c r="C534" s="764" t="s">
        <v>94</v>
      </c>
      <c r="D534" s="765">
        <v>247754.7</v>
      </c>
      <c r="E534" s="772" t="s">
        <v>1206</v>
      </c>
      <c r="F534" s="774"/>
      <c r="G534" s="766"/>
      <c r="H534" s="770"/>
      <c r="I534" s="757"/>
      <c r="J534" s="757"/>
      <c r="K534" s="757"/>
      <c r="L534" s="757"/>
      <c r="M534" s="757"/>
      <c r="N534" s="757"/>
      <c r="O534" s="757"/>
      <c r="P534" s="757"/>
      <c r="Q534" s="757"/>
      <c r="R534" s="757"/>
      <c r="S534" s="757"/>
      <c r="T534" s="757"/>
      <c r="U534" s="757"/>
      <c r="V534" s="757"/>
      <c r="W534" s="757"/>
      <c r="X534" s="757"/>
      <c r="Y534" s="757"/>
      <c r="Z534" s="757"/>
      <c r="AA534" s="757"/>
      <c r="AB534" s="757"/>
      <c r="AC534" s="757"/>
      <c r="AD534" s="757"/>
      <c r="AE534" s="757"/>
      <c r="AF534" s="757"/>
      <c r="AG534" s="757"/>
      <c r="AH534" s="757"/>
      <c r="AI534" s="757"/>
      <c r="AJ534" s="757"/>
      <c r="AK534" s="757"/>
      <c r="AL534" s="757"/>
      <c r="AM534" s="757"/>
      <c r="AN534" s="757"/>
      <c r="AO534" s="757"/>
      <c r="AP534" s="757"/>
      <c r="AQ534" s="757"/>
      <c r="AR534" s="757"/>
      <c r="AS534" s="757"/>
      <c r="AT534" s="757"/>
      <c r="AU534" s="757"/>
      <c r="AV534" s="757"/>
      <c r="AW534" s="757"/>
      <c r="AX534" s="757"/>
      <c r="AY534" s="757"/>
      <c r="AZ534" s="757"/>
      <c r="BA534" s="757"/>
      <c r="BB534" s="757"/>
    </row>
    <row r="535" spans="1:54" ht="24" customHeight="1">
      <c r="A535" s="762">
        <v>7132230019</v>
      </c>
      <c r="B535" s="763" t="s">
        <v>1207</v>
      </c>
      <c r="C535" s="764" t="s">
        <v>94</v>
      </c>
      <c r="D535" s="765">
        <v>313.29000000000002</v>
      </c>
      <c r="E535" s="774" t="s">
        <v>1208</v>
      </c>
      <c r="F535" s="774"/>
      <c r="G535" s="766"/>
      <c r="H535" s="770"/>
    </row>
    <row r="536" spans="1:54" ht="24" customHeight="1">
      <c r="A536" s="762">
        <v>7132230021</v>
      </c>
      <c r="B536" s="763" t="s">
        <v>1209</v>
      </c>
      <c r="C536" s="764" t="s">
        <v>94</v>
      </c>
      <c r="D536" s="765">
        <v>306.8</v>
      </c>
      <c r="E536" s="774" t="s">
        <v>1210</v>
      </c>
      <c r="F536" s="774"/>
      <c r="G536" s="766"/>
      <c r="H536" s="770"/>
    </row>
    <row r="537" spans="1:54" ht="24" customHeight="1">
      <c r="A537" s="762">
        <v>7132230024</v>
      </c>
      <c r="B537" s="763" t="s">
        <v>1211</v>
      </c>
      <c r="C537" s="764" t="s">
        <v>94</v>
      </c>
      <c r="D537" s="765">
        <v>306.8</v>
      </c>
      <c r="E537" s="774" t="s">
        <v>1212</v>
      </c>
      <c r="F537" s="774"/>
      <c r="G537" s="766"/>
      <c r="H537" s="770"/>
    </row>
    <row r="538" spans="1:54" s="777" customFormat="1" ht="24" customHeight="1">
      <c r="A538" s="762">
        <v>7132230039</v>
      </c>
      <c r="B538" s="772" t="s">
        <v>1213</v>
      </c>
      <c r="C538" s="764" t="s">
        <v>90</v>
      </c>
      <c r="D538" s="765">
        <v>713776.83</v>
      </c>
      <c r="E538" s="772" t="s">
        <v>1214</v>
      </c>
      <c r="F538" s="774"/>
      <c r="G538" s="766"/>
      <c r="H538" s="770"/>
      <c r="I538" s="757"/>
      <c r="J538" s="757"/>
      <c r="K538" s="757"/>
      <c r="L538" s="757"/>
      <c r="M538" s="757"/>
      <c r="N538" s="757"/>
      <c r="O538" s="757"/>
      <c r="P538" s="757"/>
      <c r="Q538" s="757"/>
      <c r="R538" s="757"/>
      <c r="S538" s="757"/>
      <c r="T538" s="757"/>
      <c r="U538" s="757"/>
      <c r="V538" s="757"/>
      <c r="W538" s="757"/>
      <c r="X538" s="757"/>
      <c r="Y538" s="757"/>
      <c r="Z538" s="757"/>
      <c r="AA538" s="757"/>
      <c r="AB538" s="757"/>
      <c r="AC538" s="757"/>
      <c r="AD538" s="757"/>
      <c r="AE538" s="757"/>
      <c r="AF538" s="757"/>
      <c r="AG538" s="757"/>
      <c r="AH538" s="757"/>
      <c r="AI538" s="757"/>
      <c r="AJ538" s="757"/>
      <c r="AK538" s="757"/>
      <c r="AL538" s="757"/>
      <c r="AM538" s="757"/>
      <c r="AN538" s="757"/>
      <c r="AO538" s="757"/>
      <c r="AP538" s="757"/>
      <c r="AQ538" s="757"/>
      <c r="AR538" s="757"/>
      <c r="AS538" s="757"/>
      <c r="AT538" s="757"/>
      <c r="AU538" s="757"/>
      <c r="AV538" s="757"/>
      <c r="AW538" s="757"/>
      <c r="AX538" s="757"/>
      <c r="AY538" s="757"/>
      <c r="AZ538" s="757"/>
      <c r="BA538" s="757"/>
      <c r="BB538" s="757"/>
    </row>
    <row r="539" spans="1:54" ht="24" customHeight="1">
      <c r="A539" s="762">
        <v>7132230043</v>
      </c>
      <c r="B539" s="763" t="s">
        <v>1215</v>
      </c>
      <c r="C539" s="764" t="s">
        <v>94</v>
      </c>
      <c r="D539" s="765">
        <v>14567.64</v>
      </c>
      <c r="E539" s="774" t="s">
        <v>1216</v>
      </c>
      <c r="F539" s="774"/>
      <c r="G539" s="766"/>
      <c r="H539" s="770"/>
    </row>
    <row r="540" spans="1:54" s="777" customFormat="1" ht="24" customHeight="1">
      <c r="A540" s="762">
        <v>7132230065</v>
      </c>
      <c r="B540" s="772" t="s">
        <v>1217</v>
      </c>
      <c r="C540" s="764" t="s">
        <v>90</v>
      </c>
      <c r="D540" s="765">
        <v>380832.92</v>
      </c>
      <c r="E540" s="772" t="s">
        <v>1218</v>
      </c>
      <c r="F540" s="774"/>
      <c r="G540" s="766"/>
      <c r="H540" s="770"/>
      <c r="I540" s="757"/>
      <c r="J540" s="757"/>
      <c r="K540" s="757"/>
      <c r="L540" s="757"/>
      <c r="M540" s="757"/>
      <c r="N540" s="757"/>
      <c r="O540" s="757"/>
      <c r="P540" s="757"/>
      <c r="Q540" s="757"/>
      <c r="R540" s="757"/>
      <c r="S540" s="757"/>
      <c r="T540" s="757"/>
      <c r="U540" s="757"/>
      <c r="V540" s="757"/>
      <c r="W540" s="757"/>
      <c r="X540" s="757"/>
      <c r="Y540" s="757"/>
      <c r="Z540" s="757"/>
      <c r="AA540" s="757"/>
      <c r="AB540" s="757"/>
      <c r="AC540" s="757"/>
      <c r="AD540" s="757"/>
      <c r="AE540" s="757"/>
      <c r="AF540" s="757"/>
      <c r="AG540" s="757"/>
      <c r="AH540" s="757"/>
      <c r="AI540" s="757"/>
      <c r="AJ540" s="757"/>
      <c r="AK540" s="757"/>
      <c r="AL540" s="757"/>
      <c r="AM540" s="757"/>
      <c r="AN540" s="757"/>
      <c r="AO540" s="757"/>
      <c r="AP540" s="757"/>
      <c r="AQ540" s="757"/>
      <c r="AR540" s="757"/>
      <c r="AS540" s="757"/>
      <c r="AT540" s="757"/>
      <c r="AU540" s="757"/>
      <c r="AV540" s="757"/>
      <c r="AW540" s="757"/>
      <c r="AX540" s="757"/>
      <c r="AY540" s="757"/>
      <c r="AZ540" s="757"/>
      <c r="BA540" s="757"/>
      <c r="BB540" s="757"/>
    </row>
    <row r="541" spans="1:54" s="848" customFormat="1" ht="24" customHeight="1">
      <c r="A541" s="842">
        <v>7132230075</v>
      </c>
      <c r="B541" s="843" t="s">
        <v>1219</v>
      </c>
      <c r="C541" s="844" t="s">
        <v>90</v>
      </c>
      <c r="D541" s="765">
        <v>532571.25</v>
      </c>
      <c r="E541" s="845" t="s">
        <v>1220</v>
      </c>
      <c r="F541" s="845"/>
      <c r="G541" s="846"/>
      <c r="H541" s="847"/>
    </row>
    <row r="542" spans="1:54" s="777" customFormat="1" ht="24" customHeight="1">
      <c r="A542" s="762">
        <v>7132230076</v>
      </c>
      <c r="B542" s="772" t="s">
        <v>1221</v>
      </c>
      <c r="C542" s="764" t="s">
        <v>90</v>
      </c>
      <c r="D542" s="765">
        <v>897987.71</v>
      </c>
      <c r="E542" s="774" t="s">
        <v>1222</v>
      </c>
      <c r="F542" s="774"/>
      <c r="G542" s="766"/>
      <c r="H542" s="770"/>
      <c r="I542" s="757"/>
      <c r="J542" s="757"/>
      <c r="K542" s="757"/>
      <c r="L542" s="757"/>
      <c r="M542" s="757"/>
      <c r="N542" s="757"/>
      <c r="O542" s="757"/>
      <c r="P542" s="757"/>
      <c r="Q542" s="757"/>
      <c r="R542" s="757"/>
      <c r="S542" s="757"/>
      <c r="T542" s="757"/>
      <c r="U542" s="757"/>
      <c r="V542" s="757"/>
      <c r="W542" s="757"/>
      <c r="X542" s="757"/>
      <c r="Y542" s="757"/>
      <c r="Z542" s="757"/>
      <c r="AA542" s="757"/>
      <c r="AB542" s="757"/>
      <c r="AC542" s="757"/>
      <c r="AD542" s="757"/>
      <c r="AE542" s="757"/>
      <c r="AF542" s="757"/>
      <c r="AG542" s="757"/>
      <c r="AH542" s="757"/>
      <c r="AI542" s="757"/>
      <c r="AJ542" s="757"/>
      <c r="AK542" s="757"/>
      <c r="AL542" s="757"/>
      <c r="AM542" s="757"/>
      <c r="AN542" s="757"/>
      <c r="AO542" s="757"/>
      <c r="AP542" s="757"/>
      <c r="AQ542" s="757"/>
      <c r="AR542" s="757"/>
      <c r="AS542" s="757"/>
      <c r="AT542" s="757"/>
      <c r="AU542" s="757"/>
      <c r="AV542" s="757"/>
      <c r="AW542" s="757"/>
      <c r="AX542" s="757"/>
      <c r="AY542" s="757"/>
      <c r="AZ542" s="757"/>
      <c r="BA542" s="757"/>
      <c r="BB542" s="757"/>
    </row>
    <row r="543" spans="1:54" s="777" customFormat="1" ht="24" customHeight="1">
      <c r="A543" s="762">
        <v>7132230077</v>
      </c>
      <c r="B543" s="772" t="s">
        <v>1223</v>
      </c>
      <c r="C543" s="764" t="s">
        <v>90</v>
      </c>
      <c r="D543" s="765">
        <v>646328.73</v>
      </c>
      <c r="E543" s="774" t="s">
        <v>1224</v>
      </c>
      <c r="F543" s="774"/>
      <c r="G543" s="766"/>
      <c r="H543" s="770"/>
      <c r="I543" s="757"/>
      <c r="J543" s="757"/>
      <c r="K543" s="757"/>
      <c r="L543" s="757"/>
      <c r="M543" s="757"/>
      <c r="N543" s="757"/>
      <c r="O543" s="757"/>
      <c r="P543" s="757"/>
      <c r="Q543" s="757"/>
      <c r="R543" s="757"/>
      <c r="S543" s="757"/>
      <c r="T543" s="757"/>
      <c r="U543" s="757"/>
      <c r="V543" s="757"/>
      <c r="W543" s="757"/>
      <c r="X543" s="757"/>
      <c r="Y543" s="757"/>
      <c r="Z543" s="757"/>
      <c r="AA543" s="757"/>
      <c r="AB543" s="757"/>
      <c r="AC543" s="757"/>
      <c r="AD543" s="757"/>
      <c r="AE543" s="757"/>
      <c r="AF543" s="757"/>
      <c r="AG543" s="757"/>
      <c r="AH543" s="757"/>
      <c r="AI543" s="757"/>
      <c r="AJ543" s="757"/>
      <c r="AK543" s="757"/>
      <c r="AL543" s="757"/>
      <c r="AM543" s="757"/>
      <c r="AN543" s="757"/>
      <c r="AO543" s="757"/>
      <c r="AP543" s="757"/>
      <c r="AQ543" s="757"/>
      <c r="AR543" s="757"/>
      <c r="AS543" s="757"/>
      <c r="AT543" s="757"/>
      <c r="AU543" s="757"/>
      <c r="AV543" s="757"/>
      <c r="AW543" s="757"/>
      <c r="AX543" s="757"/>
      <c r="AY543" s="757"/>
      <c r="AZ543" s="757"/>
      <c r="BA543" s="757"/>
      <c r="BB543" s="757"/>
    </row>
    <row r="544" spans="1:54" s="777" customFormat="1" ht="24" customHeight="1">
      <c r="A544" s="762">
        <v>7132230078</v>
      </c>
      <c r="B544" s="772" t="s">
        <v>1225</v>
      </c>
      <c r="C544" s="764" t="s">
        <v>90</v>
      </c>
      <c r="D544" s="765">
        <v>724556.98</v>
      </c>
      <c r="E544" s="774" t="s">
        <v>1226</v>
      </c>
      <c r="F544" s="774"/>
      <c r="G544" s="766"/>
      <c r="H544" s="770"/>
      <c r="I544" s="757"/>
      <c r="J544" s="757"/>
      <c r="K544" s="757"/>
      <c r="L544" s="757"/>
      <c r="M544" s="757"/>
      <c r="N544" s="757"/>
      <c r="O544" s="757"/>
      <c r="P544" s="757"/>
      <c r="Q544" s="757"/>
      <c r="R544" s="757"/>
      <c r="S544" s="757"/>
      <c r="T544" s="757"/>
      <c r="U544" s="757"/>
      <c r="V544" s="757"/>
      <c r="W544" s="757"/>
      <c r="X544" s="757"/>
      <c r="Y544" s="757"/>
      <c r="Z544" s="757"/>
      <c r="AA544" s="757"/>
      <c r="AB544" s="757"/>
      <c r="AC544" s="757"/>
      <c r="AD544" s="757"/>
      <c r="AE544" s="757"/>
      <c r="AF544" s="757"/>
      <c r="AG544" s="757"/>
      <c r="AH544" s="757"/>
      <c r="AI544" s="757"/>
      <c r="AJ544" s="757"/>
      <c r="AK544" s="757"/>
      <c r="AL544" s="757"/>
      <c r="AM544" s="757"/>
      <c r="AN544" s="757"/>
      <c r="AO544" s="757"/>
      <c r="AP544" s="757"/>
      <c r="AQ544" s="757"/>
      <c r="AR544" s="757"/>
      <c r="AS544" s="757"/>
      <c r="AT544" s="757"/>
      <c r="AU544" s="757"/>
      <c r="AV544" s="757"/>
      <c r="AW544" s="757"/>
      <c r="AX544" s="757"/>
      <c r="AY544" s="757"/>
      <c r="AZ544" s="757"/>
      <c r="BA544" s="757"/>
      <c r="BB544" s="757"/>
    </row>
    <row r="545" spans="1:54" ht="24" customHeight="1">
      <c r="A545" s="762">
        <v>7132230088</v>
      </c>
      <c r="B545" s="763" t="s">
        <v>1227</v>
      </c>
      <c r="C545" s="764" t="s">
        <v>94</v>
      </c>
      <c r="D545" s="765">
        <v>42994.77</v>
      </c>
      <c r="E545" s="774"/>
      <c r="F545" s="774"/>
      <c r="G545" s="766"/>
      <c r="H545" s="770"/>
    </row>
    <row r="546" spans="1:54" ht="24" customHeight="1">
      <c r="A546" s="762">
        <v>7132230089</v>
      </c>
      <c r="B546" s="763" t="s">
        <v>1228</v>
      </c>
      <c r="C546" s="764" t="s">
        <v>94</v>
      </c>
      <c r="D546" s="765">
        <v>98205.83</v>
      </c>
      <c r="E546" s="772" t="s">
        <v>1229</v>
      </c>
      <c r="F546" s="774"/>
      <c r="G546" s="766"/>
      <c r="H546" s="770"/>
    </row>
    <row r="547" spans="1:54" s="777" customFormat="1" ht="24" customHeight="1">
      <c r="A547" s="762">
        <v>7132230185</v>
      </c>
      <c r="B547" s="763" t="s">
        <v>1230</v>
      </c>
      <c r="C547" s="764" t="s">
        <v>94</v>
      </c>
      <c r="D547" s="765">
        <v>13803.36</v>
      </c>
      <c r="E547" s="772" t="s">
        <v>1231</v>
      </c>
      <c r="F547" s="774"/>
      <c r="G547" s="766"/>
      <c r="H547" s="770"/>
      <c r="I547" s="757"/>
      <c r="J547" s="757"/>
      <c r="K547" s="757"/>
      <c r="L547" s="757"/>
      <c r="M547" s="757"/>
      <c r="N547" s="757"/>
      <c r="O547" s="757"/>
      <c r="P547" s="757"/>
      <c r="Q547" s="757"/>
      <c r="R547" s="757"/>
      <c r="S547" s="757"/>
      <c r="T547" s="757"/>
      <c r="U547" s="757"/>
      <c r="V547" s="757"/>
      <c r="W547" s="757"/>
      <c r="X547" s="757"/>
      <c r="Y547" s="757"/>
      <c r="Z547" s="757"/>
      <c r="AA547" s="757"/>
      <c r="AB547" s="757"/>
      <c r="AC547" s="757"/>
      <c r="AD547" s="757"/>
      <c r="AE547" s="757"/>
      <c r="AF547" s="757"/>
      <c r="AG547" s="757"/>
      <c r="AH547" s="757"/>
      <c r="AI547" s="757"/>
      <c r="AJ547" s="757"/>
      <c r="AK547" s="757"/>
      <c r="AL547" s="757"/>
      <c r="AM547" s="757"/>
      <c r="AN547" s="757"/>
      <c r="AO547" s="757"/>
      <c r="AP547" s="757"/>
      <c r="AQ547" s="757"/>
      <c r="AR547" s="757"/>
      <c r="AS547" s="757"/>
      <c r="AT547" s="757"/>
      <c r="AU547" s="757"/>
      <c r="AV547" s="757"/>
      <c r="AW547" s="757"/>
      <c r="AX547" s="757"/>
      <c r="AY547" s="757"/>
      <c r="AZ547" s="757"/>
      <c r="BA547" s="757"/>
      <c r="BB547" s="757"/>
    </row>
    <row r="548" spans="1:54" s="777" customFormat="1" ht="24" customHeight="1">
      <c r="A548" s="762">
        <v>7132230188</v>
      </c>
      <c r="B548" s="763" t="s">
        <v>1232</v>
      </c>
      <c r="C548" s="764" t="s">
        <v>94</v>
      </c>
      <c r="D548" s="765">
        <v>13926.6</v>
      </c>
      <c r="E548" s="772" t="s">
        <v>1233</v>
      </c>
      <c r="F548" s="774"/>
      <c r="G548" s="766"/>
      <c r="H548" s="770"/>
      <c r="I548" s="757"/>
      <c r="J548" s="757"/>
      <c r="K548" s="757"/>
      <c r="L548" s="757"/>
      <c r="M548" s="757"/>
      <c r="N548" s="757"/>
      <c r="O548" s="757"/>
      <c r="P548" s="757"/>
      <c r="Q548" s="757"/>
      <c r="R548" s="757"/>
      <c r="S548" s="757"/>
      <c r="T548" s="757"/>
      <c r="U548" s="757"/>
      <c r="V548" s="757"/>
      <c r="W548" s="757"/>
      <c r="X548" s="757"/>
      <c r="Y548" s="757"/>
      <c r="Z548" s="757"/>
      <c r="AA548" s="757"/>
      <c r="AB548" s="757"/>
      <c r="AC548" s="757"/>
      <c r="AD548" s="757"/>
      <c r="AE548" s="757"/>
      <c r="AF548" s="757"/>
      <c r="AG548" s="757"/>
      <c r="AH548" s="757"/>
      <c r="AI548" s="757"/>
      <c r="AJ548" s="757"/>
      <c r="AK548" s="757"/>
      <c r="AL548" s="757"/>
      <c r="AM548" s="757"/>
      <c r="AN548" s="757"/>
      <c r="AO548" s="757"/>
      <c r="AP548" s="757"/>
      <c r="AQ548" s="757"/>
      <c r="AR548" s="757"/>
      <c r="AS548" s="757"/>
      <c r="AT548" s="757"/>
      <c r="AU548" s="757"/>
      <c r="AV548" s="757"/>
      <c r="AW548" s="757"/>
      <c r="AX548" s="757"/>
      <c r="AY548" s="757"/>
      <c r="AZ548" s="757"/>
      <c r="BA548" s="757"/>
      <c r="BB548" s="757"/>
    </row>
    <row r="549" spans="1:54" s="777" customFormat="1" ht="24" customHeight="1">
      <c r="A549" s="762">
        <v>7132200005</v>
      </c>
      <c r="B549" s="401" t="s">
        <v>1234</v>
      </c>
      <c r="C549" s="390" t="s">
        <v>94</v>
      </c>
      <c r="D549" s="765">
        <v>18979.62</v>
      </c>
      <c r="E549" s="772"/>
      <c r="F549" s="774"/>
      <c r="G549" s="768"/>
      <c r="H549" s="770"/>
      <c r="I549" s="757"/>
      <c r="J549" s="757"/>
      <c r="K549" s="757"/>
      <c r="L549" s="757"/>
      <c r="M549" s="757"/>
      <c r="N549" s="757"/>
      <c r="O549" s="757"/>
      <c r="P549" s="757"/>
      <c r="Q549" s="757"/>
      <c r="R549" s="757"/>
      <c r="S549" s="757"/>
      <c r="T549" s="757"/>
      <c r="U549" s="757"/>
      <c r="V549" s="757"/>
      <c r="W549" s="757"/>
      <c r="X549" s="757"/>
      <c r="Y549" s="757"/>
      <c r="Z549" s="757"/>
      <c r="AA549" s="757"/>
      <c r="AB549" s="757"/>
      <c r="AC549" s="757"/>
      <c r="AD549" s="757"/>
      <c r="AE549" s="757"/>
      <c r="AF549" s="757"/>
      <c r="AG549" s="757"/>
      <c r="AH549" s="757"/>
      <c r="AI549" s="757"/>
      <c r="AJ549" s="757"/>
      <c r="AK549" s="757"/>
      <c r="AL549" s="757"/>
      <c r="AM549" s="757"/>
      <c r="AN549" s="757"/>
      <c r="AO549" s="757"/>
      <c r="AP549" s="757"/>
      <c r="AQ549" s="757"/>
      <c r="AR549" s="757"/>
      <c r="AS549" s="757"/>
      <c r="AT549" s="757"/>
      <c r="AU549" s="757"/>
      <c r="AV549" s="757"/>
      <c r="AW549" s="757"/>
      <c r="AX549" s="757"/>
      <c r="AY549" s="757"/>
      <c r="AZ549" s="757"/>
      <c r="BA549" s="757"/>
      <c r="BB549" s="757"/>
    </row>
    <row r="550" spans="1:54" s="777" customFormat="1" ht="24" customHeight="1">
      <c r="A550" s="762">
        <v>7132230263</v>
      </c>
      <c r="B550" s="763" t="s">
        <v>1235</v>
      </c>
      <c r="C550" s="764" t="s">
        <v>94</v>
      </c>
      <c r="D550" s="765">
        <v>17870.419999999998</v>
      </c>
      <c r="E550" s="772" t="s">
        <v>1236</v>
      </c>
      <c r="F550" s="774"/>
      <c r="G550" s="766"/>
      <c r="H550" s="770"/>
      <c r="I550" s="757"/>
      <c r="J550" s="757"/>
      <c r="K550" s="757"/>
      <c r="L550" s="757"/>
      <c r="M550" s="757"/>
      <c r="N550" s="757"/>
      <c r="O550" s="757"/>
      <c r="P550" s="757"/>
      <c r="Q550" s="757"/>
      <c r="R550" s="757"/>
      <c r="S550" s="757"/>
      <c r="T550" s="757"/>
      <c r="U550" s="757"/>
      <c r="V550" s="757"/>
      <c r="W550" s="757"/>
      <c r="X550" s="757"/>
      <c r="Y550" s="757"/>
      <c r="Z550" s="757"/>
      <c r="AA550" s="757"/>
      <c r="AB550" s="757"/>
      <c r="AC550" s="757"/>
      <c r="AD550" s="757"/>
      <c r="AE550" s="757"/>
      <c r="AF550" s="757"/>
      <c r="AG550" s="757"/>
      <c r="AH550" s="757"/>
      <c r="AI550" s="757"/>
      <c r="AJ550" s="757"/>
      <c r="AK550" s="757"/>
      <c r="AL550" s="757"/>
      <c r="AM550" s="757"/>
      <c r="AN550" s="757"/>
      <c r="AO550" s="757"/>
      <c r="AP550" s="757"/>
      <c r="AQ550" s="757"/>
      <c r="AR550" s="757"/>
      <c r="AS550" s="757"/>
      <c r="AT550" s="757"/>
      <c r="AU550" s="757"/>
      <c r="AV550" s="757"/>
      <c r="AW550" s="757"/>
      <c r="AX550" s="757"/>
      <c r="AY550" s="757"/>
      <c r="AZ550" s="757"/>
      <c r="BA550" s="757"/>
      <c r="BB550" s="757"/>
    </row>
    <row r="551" spans="1:54" s="777" customFormat="1" ht="24" customHeight="1">
      <c r="A551" s="762">
        <v>7132230265</v>
      </c>
      <c r="B551" s="388" t="s">
        <v>1237</v>
      </c>
      <c r="C551" s="764" t="s">
        <v>94</v>
      </c>
      <c r="D551" s="765">
        <v>17747.18</v>
      </c>
      <c r="E551" s="772" t="s">
        <v>1238</v>
      </c>
      <c r="F551" s="774"/>
      <c r="G551" s="763"/>
      <c r="H551" s="770"/>
      <c r="I551" s="757"/>
      <c r="J551" s="757"/>
      <c r="K551" s="757"/>
      <c r="L551" s="757"/>
      <c r="M551" s="757"/>
      <c r="N551" s="757"/>
      <c r="O551" s="757"/>
      <c r="P551" s="757"/>
      <c r="Q551" s="757"/>
      <c r="R551" s="757"/>
      <c r="S551" s="757"/>
      <c r="T551" s="757"/>
      <c r="U551" s="757"/>
      <c r="V551" s="757"/>
      <c r="W551" s="757"/>
      <c r="X551" s="757"/>
      <c r="Y551" s="757"/>
      <c r="Z551" s="757"/>
      <c r="AA551" s="757"/>
      <c r="AB551" s="757"/>
      <c r="AC551" s="757"/>
      <c r="AD551" s="757"/>
      <c r="AE551" s="757"/>
      <c r="AF551" s="757"/>
      <c r="AG551" s="757"/>
      <c r="AH551" s="757"/>
      <c r="AI551" s="757"/>
      <c r="AJ551" s="757"/>
      <c r="AK551" s="757"/>
      <c r="AL551" s="757"/>
      <c r="AM551" s="757"/>
      <c r="AN551" s="757"/>
      <c r="AO551" s="757"/>
      <c r="AP551" s="757"/>
      <c r="AQ551" s="757"/>
      <c r="AR551" s="757"/>
      <c r="AS551" s="757"/>
      <c r="AT551" s="757"/>
      <c r="AU551" s="757"/>
      <c r="AV551" s="757"/>
      <c r="AW551" s="757"/>
      <c r="AX551" s="757"/>
      <c r="AY551" s="757"/>
      <c r="AZ551" s="757"/>
      <c r="BA551" s="757"/>
      <c r="BB551" s="757"/>
    </row>
    <row r="552" spans="1:54" s="784" customFormat="1" ht="24" customHeight="1">
      <c r="A552" s="792">
        <v>7132230304</v>
      </c>
      <c r="B552" s="793" t="s">
        <v>1239</v>
      </c>
      <c r="C552" s="805" t="s">
        <v>94</v>
      </c>
      <c r="D552" s="765"/>
      <c r="E552" s="795" t="s">
        <v>1240</v>
      </c>
      <c r="F552" s="781"/>
      <c r="G552" s="791" t="s">
        <v>395</v>
      </c>
      <c r="H552" s="783"/>
    </row>
    <row r="553" spans="1:54" s="777" customFormat="1" ht="24" customHeight="1">
      <c r="A553" s="762">
        <v>7132230330</v>
      </c>
      <c r="B553" s="772" t="s">
        <v>1241</v>
      </c>
      <c r="C553" s="764" t="s">
        <v>90</v>
      </c>
      <c r="D553" s="765">
        <v>678731.46</v>
      </c>
      <c r="E553" s="772" t="s">
        <v>1242</v>
      </c>
      <c r="F553" s="774"/>
      <c r="G553" s="766"/>
      <c r="H553" s="770"/>
      <c r="I553" s="757"/>
      <c r="J553" s="757"/>
      <c r="K553" s="757"/>
      <c r="L553" s="757"/>
      <c r="M553" s="757"/>
      <c r="N553" s="757"/>
      <c r="O553" s="757"/>
      <c r="P553" s="757"/>
      <c r="Q553" s="757"/>
      <c r="R553" s="757"/>
      <c r="S553" s="757"/>
      <c r="T553" s="757"/>
      <c r="U553" s="757"/>
      <c r="V553" s="757"/>
      <c r="W553" s="757"/>
      <c r="X553" s="757"/>
      <c r="Y553" s="757"/>
      <c r="Z553" s="757"/>
      <c r="AA553" s="757"/>
      <c r="AB553" s="757"/>
      <c r="AC553" s="757"/>
      <c r="AD553" s="757"/>
      <c r="AE553" s="757"/>
      <c r="AF553" s="757"/>
      <c r="AG553" s="757"/>
      <c r="AH553" s="757"/>
      <c r="AI553" s="757"/>
      <c r="AJ553" s="757"/>
      <c r="AK553" s="757"/>
      <c r="AL553" s="757"/>
      <c r="AM553" s="757"/>
      <c r="AN553" s="757"/>
      <c r="AO553" s="757"/>
      <c r="AP553" s="757"/>
      <c r="AQ553" s="757"/>
      <c r="AR553" s="757"/>
      <c r="AS553" s="757"/>
      <c r="AT553" s="757"/>
      <c r="AU553" s="757"/>
      <c r="AV553" s="757"/>
      <c r="AW553" s="757"/>
      <c r="AX553" s="757"/>
      <c r="AY553" s="757"/>
      <c r="AZ553" s="757"/>
      <c r="BA553" s="757"/>
      <c r="BB553" s="757"/>
    </row>
    <row r="554" spans="1:54" s="777" customFormat="1" ht="24" customHeight="1">
      <c r="A554" s="762">
        <v>7132230332</v>
      </c>
      <c r="B554" s="772" t="s">
        <v>1243</v>
      </c>
      <c r="C554" s="764" t="s">
        <v>90</v>
      </c>
      <c r="D554" s="765">
        <v>498732.31</v>
      </c>
      <c r="E554" s="772" t="s">
        <v>1244</v>
      </c>
      <c r="F554" s="774"/>
      <c r="G554" s="766"/>
      <c r="H554" s="770"/>
      <c r="I554" s="757"/>
      <c r="J554" s="757"/>
      <c r="K554" s="757"/>
      <c r="L554" s="757"/>
      <c r="M554" s="757"/>
      <c r="N554" s="757"/>
      <c r="O554" s="757"/>
      <c r="P554" s="757"/>
      <c r="Q554" s="757"/>
      <c r="R554" s="757"/>
      <c r="S554" s="757"/>
      <c r="T554" s="757"/>
      <c r="U554" s="757"/>
      <c r="V554" s="757"/>
      <c r="W554" s="757"/>
      <c r="X554" s="757"/>
      <c r="Y554" s="757"/>
      <c r="Z554" s="757"/>
      <c r="AA554" s="757"/>
      <c r="AB554" s="757"/>
      <c r="AC554" s="757"/>
      <c r="AD554" s="757"/>
      <c r="AE554" s="757"/>
      <c r="AF554" s="757"/>
      <c r="AG554" s="757"/>
      <c r="AH554" s="757"/>
      <c r="AI554" s="757"/>
      <c r="AJ554" s="757"/>
      <c r="AK554" s="757"/>
      <c r="AL554" s="757"/>
      <c r="AM554" s="757"/>
      <c r="AN554" s="757"/>
      <c r="AO554" s="757"/>
      <c r="AP554" s="757"/>
      <c r="AQ554" s="757"/>
      <c r="AR554" s="757"/>
      <c r="AS554" s="757"/>
      <c r="AT554" s="757"/>
      <c r="AU554" s="757"/>
      <c r="AV554" s="757"/>
      <c r="AW554" s="757"/>
      <c r="AX554" s="757"/>
      <c r="AY554" s="757"/>
      <c r="AZ554" s="757"/>
      <c r="BA554" s="757"/>
      <c r="BB554" s="757"/>
    </row>
    <row r="555" spans="1:54" s="777" customFormat="1" ht="24" customHeight="1">
      <c r="A555" s="762">
        <v>7132230336</v>
      </c>
      <c r="B555" s="772" t="s">
        <v>1245</v>
      </c>
      <c r="C555" s="764" t="s">
        <v>90</v>
      </c>
      <c r="D555" s="765">
        <v>348551.99</v>
      </c>
      <c r="E555" s="772" t="s">
        <v>1246</v>
      </c>
      <c r="F555" s="774"/>
      <c r="G555" s="766"/>
      <c r="H555" s="770"/>
      <c r="I555" s="757"/>
      <c r="J555" s="757"/>
      <c r="K555" s="757"/>
      <c r="L555" s="757"/>
      <c r="M555" s="757"/>
      <c r="N555" s="757"/>
      <c r="O555" s="757"/>
      <c r="P555" s="757"/>
      <c r="Q555" s="757"/>
      <c r="R555" s="757"/>
      <c r="S555" s="757"/>
      <c r="T555" s="757"/>
      <c r="U555" s="757"/>
      <c r="V555" s="757"/>
      <c r="W555" s="757"/>
      <c r="X555" s="757"/>
      <c r="Y555" s="757"/>
      <c r="Z555" s="757"/>
      <c r="AA555" s="757"/>
      <c r="AB555" s="757"/>
      <c r="AC555" s="757"/>
      <c r="AD555" s="757"/>
      <c r="AE555" s="757"/>
      <c r="AF555" s="757"/>
      <c r="AG555" s="757"/>
      <c r="AH555" s="757"/>
      <c r="AI555" s="757"/>
      <c r="AJ555" s="757"/>
      <c r="AK555" s="757"/>
      <c r="AL555" s="757"/>
      <c r="AM555" s="757"/>
      <c r="AN555" s="757"/>
      <c r="AO555" s="757"/>
      <c r="AP555" s="757"/>
      <c r="AQ555" s="757"/>
      <c r="AR555" s="757"/>
      <c r="AS555" s="757"/>
      <c r="AT555" s="757"/>
      <c r="AU555" s="757"/>
      <c r="AV555" s="757"/>
      <c r="AW555" s="757"/>
      <c r="AX555" s="757"/>
      <c r="AY555" s="757"/>
      <c r="AZ555" s="757"/>
      <c r="BA555" s="757"/>
      <c r="BB555" s="757"/>
    </row>
    <row r="556" spans="1:54" s="784" customFormat="1" ht="24" customHeight="1">
      <c r="A556" s="792">
        <v>7132230394</v>
      </c>
      <c r="B556" s="793" t="s">
        <v>1247</v>
      </c>
      <c r="C556" s="805" t="s">
        <v>94</v>
      </c>
      <c r="D556" s="765"/>
      <c r="E556" s="795" t="s">
        <v>1248</v>
      </c>
      <c r="F556" s="781"/>
      <c r="G556" s="791" t="s">
        <v>395</v>
      </c>
      <c r="H556" s="783"/>
    </row>
    <row r="557" spans="1:54" s="777" customFormat="1" ht="24" customHeight="1">
      <c r="A557" s="762">
        <v>7132230395</v>
      </c>
      <c r="B557" s="763" t="s">
        <v>1249</v>
      </c>
      <c r="C557" s="764" t="s">
        <v>94</v>
      </c>
      <c r="D557" s="765">
        <v>40034.67</v>
      </c>
      <c r="E557" s="772" t="s">
        <v>1250</v>
      </c>
      <c r="F557" s="774"/>
      <c r="G557" s="766"/>
      <c r="H557" s="770"/>
      <c r="I557" s="757"/>
      <c r="J557" s="757"/>
      <c r="K557" s="757"/>
      <c r="L557" s="757"/>
      <c r="M557" s="757"/>
      <c r="N557" s="757"/>
      <c r="O557" s="757"/>
      <c r="P557" s="757"/>
      <c r="Q557" s="757"/>
      <c r="R557" s="757"/>
      <c r="S557" s="757"/>
      <c r="T557" s="757"/>
      <c r="U557" s="757"/>
      <c r="V557" s="757"/>
      <c r="W557" s="757"/>
      <c r="X557" s="757"/>
      <c r="Y557" s="757"/>
      <c r="Z557" s="757"/>
      <c r="AA557" s="757"/>
      <c r="AB557" s="757"/>
      <c r="AC557" s="757"/>
      <c r="AD557" s="757"/>
      <c r="AE557" s="757"/>
      <c r="AF557" s="757"/>
      <c r="AG557" s="757"/>
      <c r="AH557" s="757"/>
      <c r="AI557" s="757"/>
      <c r="AJ557" s="757"/>
      <c r="AK557" s="757"/>
      <c r="AL557" s="757"/>
      <c r="AM557" s="757"/>
      <c r="AN557" s="757"/>
      <c r="AO557" s="757"/>
      <c r="AP557" s="757"/>
      <c r="AQ557" s="757"/>
      <c r="AR557" s="757"/>
      <c r="AS557" s="757"/>
      <c r="AT557" s="757"/>
      <c r="AU557" s="757"/>
      <c r="AV557" s="757"/>
      <c r="AW557" s="757"/>
      <c r="AX557" s="757"/>
      <c r="AY557" s="757"/>
      <c r="AZ557" s="757"/>
      <c r="BA557" s="757"/>
      <c r="BB557" s="757"/>
    </row>
    <row r="558" spans="1:54" s="784" customFormat="1" ht="24" customHeight="1">
      <c r="A558" s="792">
        <v>7132230396</v>
      </c>
      <c r="B558" s="793" t="s">
        <v>1251</v>
      </c>
      <c r="C558" s="805" t="s">
        <v>94</v>
      </c>
      <c r="D558" s="765"/>
      <c r="E558" s="795" t="s">
        <v>1252</v>
      </c>
      <c r="F558" s="781"/>
      <c r="G558" s="791" t="s">
        <v>395</v>
      </c>
      <c r="H558" s="783"/>
    </row>
    <row r="559" spans="1:54" ht="24" customHeight="1">
      <c r="A559" s="762">
        <v>7132230399</v>
      </c>
      <c r="B559" s="763" t="s">
        <v>1253</v>
      </c>
      <c r="C559" s="764" t="s">
        <v>94</v>
      </c>
      <c r="D559" s="765">
        <v>42990.9</v>
      </c>
      <c r="E559" s="772" t="s">
        <v>1254</v>
      </c>
      <c r="F559" s="774"/>
      <c r="G559" s="766"/>
      <c r="H559" s="770"/>
    </row>
    <row r="560" spans="1:54" s="777" customFormat="1" ht="24" customHeight="1">
      <c r="A560" s="762">
        <v>7132230401</v>
      </c>
      <c r="B560" s="763" t="s">
        <v>1255</v>
      </c>
      <c r="C560" s="764" t="s">
        <v>94</v>
      </c>
      <c r="D560" s="765">
        <v>38738.18</v>
      </c>
      <c r="E560" s="772" t="s">
        <v>1256</v>
      </c>
      <c r="F560" s="774"/>
      <c r="G560" s="766"/>
      <c r="H560" s="770"/>
      <c r="I560" s="757"/>
      <c r="J560" s="757"/>
      <c r="K560" s="757"/>
      <c r="L560" s="757"/>
      <c r="M560" s="757"/>
      <c r="N560" s="757"/>
      <c r="O560" s="757"/>
      <c r="P560" s="757"/>
      <c r="Q560" s="757"/>
      <c r="R560" s="757"/>
      <c r="S560" s="757"/>
      <c r="T560" s="757"/>
      <c r="U560" s="757"/>
      <c r="V560" s="757"/>
      <c r="W560" s="757"/>
      <c r="X560" s="757"/>
      <c r="Y560" s="757"/>
      <c r="Z560" s="757"/>
      <c r="AA560" s="757"/>
      <c r="AB560" s="757"/>
      <c r="AC560" s="757"/>
      <c r="AD560" s="757"/>
      <c r="AE560" s="757"/>
      <c r="AF560" s="757"/>
      <c r="AG560" s="757"/>
      <c r="AH560" s="757"/>
      <c r="AI560" s="757"/>
      <c r="AJ560" s="757"/>
      <c r="AK560" s="757"/>
      <c r="AL560" s="757"/>
      <c r="AM560" s="757"/>
      <c r="AN560" s="757"/>
      <c r="AO560" s="757"/>
      <c r="AP560" s="757"/>
      <c r="AQ560" s="757"/>
      <c r="AR560" s="757"/>
      <c r="AS560" s="757"/>
      <c r="AT560" s="757"/>
      <c r="AU560" s="757"/>
      <c r="AV560" s="757"/>
      <c r="AW560" s="757"/>
      <c r="AX560" s="757"/>
      <c r="AY560" s="757"/>
      <c r="AZ560" s="757"/>
      <c r="BA560" s="757"/>
      <c r="BB560" s="757"/>
    </row>
    <row r="561" spans="1:54" s="784" customFormat="1" ht="24" customHeight="1">
      <c r="A561" s="792">
        <v>7132230406</v>
      </c>
      <c r="B561" s="793" t="s">
        <v>1257</v>
      </c>
      <c r="C561" s="805" t="s">
        <v>94</v>
      </c>
      <c r="D561" s="765"/>
      <c r="E561" s="795" t="s">
        <v>1258</v>
      </c>
      <c r="F561" s="781"/>
      <c r="G561" s="791" t="s">
        <v>395</v>
      </c>
      <c r="H561" s="783"/>
    </row>
    <row r="562" spans="1:54" ht="24" customHeight="1">
      <c r="A562" s="762">
        <v>7132230412</v>
      </c>
      <c r="B562" s="763" t="s">
        <v>1259</v>
      </c>
      <c r="C562" s="764" t="s">
        <v>94</v>
      </c>
      <c r="D562" s="765">
        <v>42511.72</v>
      </c>
      <c r="E562" s="772" t="s">
        <v>1260</v>
      </c>
      <c r="F562" s="774"/>
      <c r="G562" s="766"/>
      <c r="H562" s="770"/>
    </row>
    <row r="563" spans="1:54" s="777" customFormat="1" ht="24" customHeight="1">
      <c r="A563" s="762">
        <v>7132230538</v>
      </c>
      <c r="B563" s="763" t="s">
        <v>1261</v>
      </c>
      <c r="C563" s="764" t="s">
        <v>94</v>
      </c>
      <c r="D563" s="765">
        <v>38957.85</v>
      </c>
      <c r="E563" s="772" t="s">
        <v>1262</v>
      </c>
      <c r="F563" s="763"/>
      <c r="G563" s="763"/>
      <c r="H563" s="770"/>
      <c r="I563" s="757"/>
      <c r="J563" s="757"/>
      <c r="K563" s="757"/>
      <c r="L563" s="757"/>
      <c r="M563" s="757"/>
      <c r="N563" s="757"/>
      <c r="O563" s="757"/>
      <c r="P563" s="757"/>
      <c r="Q563" s="757"/>
      <c r="R563" s="757"/>
      <c r="S563" s="757"/>
      <c r="T563" s="757"/>
      <c r="U563" s="757"/>
      <c r="V563" s="757"/>
      <c r="W563" s="757"/>
      <c r="X563" s="757"/>
      <c r="Y563" s="757"/>
      <c r="Z563" s="757"/>
      <c r="AA563" s="757"/>
      <c r="AB563" s="757"/>
      <c r="AC563" s="757"/>
      <c r="AD563" s="757"/>
      <c r="AE563" s="757"/>
      <c r="AF563" s="757"/>
      <c r="AG563" s="757"/>
      <c r="AH563" s="757"/>
      <c r="AI563" s="757"/>
      <c r="AJ563" s="757"/>
      <c r="AK563" s="757"/>
      <c r="AL563" s="757"/>
      <c r="AM563" s="757"/>
      <c r="AN563" s="757"/>
      <c r="AO563" s="757"/>
      <c r="AP563" s="757"/>
      <c r="AQ563" s="757"/>
      <c r="AR563" s="757"/>
      <c r="AS563" s="757"/>
      <c r="AT563" s="757"/>
      <c r="AU563" s="757"/>
      <c r="AV563" s="757"/>
      <c r="AW563" s="757"/>
      <c r="AX563" s="757"/>
      <c r="AY563" s="757"/>
      <c r="AZ563" s="757"/>
      <c r="BA563" s="757"/>
      <c r="BB563" s="757"/>
    </row>
    <row r="564" spans="1:54" s="777" customFormat="1" ht="24" customHeight="1">
      <c r="A564" s="762">
        <v>7132230543</v>
      </c>
      <c r="B564" s="772" t="s">
        <v>1263</v>
      </c>
      <c r="C564" s="764" t="s">
        <v>90</v>
      </c>
      <c r="D564" s="765">
        <v>568676.06999999995</v>
      </c>
      <c r="E564" s="772"/>
      <c r="F564" s="763"/>
      <c r="G564" s="849"/>
      <c r="H564" s="770"/>
      <c r="I564" s="757"/>
      <c r="J564" s="757"/>
      <c r="K564" s="757"/>
      <c r="L564" s="757"/>
      <c r="M564" s="757"/>
      <c r="N564" s="757"/>
      <c r="O564" s="757"/>
      <c r="P564" s="757"/>
      <c r="Q564" s="757"/>
      <c r="R564" s="757"/>
      <c r="S564" s="757"/>
      <c r="T564" s="757"/>
      <c r="U564" s="757"/>
      <c r="V564" s="757"/>
      <c r="W564" s="757"/>
      <c r="X564" s="757"/>
      <c r="Y564" s="757"/>
      <c r="Z564" s="757"/>
      <c r="AA564" s="757"/>
      <c r="AB564" s="757"/>
      <c r="AC564" s="757"/>
      <c r="AD564" s="757"/>
      <c r="AE564" s="757"/>
      <c r="AF564" s="757"/>
      <c r="AG564" s="757"/>
      <c r="AH564" s="757"/>
      <c r="AI564" s="757"/>
      <c r="AJ564" s="757"/>
      <c r="AK564" s="757"/>
      <c r="AL564" s="757"/>
      <c r="AM564" s="757"/>
      <c r="AN564" s="757"/>
      <c r="AO564" s="757"/>
      <c r="AP564" s="757"/>
      <c r="AQ564" s="757"/>
      <c r="AR564" s="757"/>
      <c r="AS564" s="757"/>
      <c r="AT564" s="757"/>
      <c r="AU564" s="757"/>
      <c r="AV564" s="757"/>
      <c r="AW564" s="757"/>
      <c r="AX564" s="757"/>
      <c r="AY564" s="757"/>
      <c r="AZ564" s="757"/>
      <c r="BA564" s="757"/>
      <c r="BB564" s="757"/>
    </row>
    <row r="565" spans="1:54" s="777" customFormat="1" ht="24" customHeight="1">
      <c r="A565" s="762">
        <v>7132230544</v>
      </c>
      <c r="B565" s="772" t="s">
        <v>1264</v>
      </c>
      <c r="C565" s="764" t="s">
        <v>90</v>
      </c>
      <c r="D565" s="765">
        <v>493967.45</v>
      </c>
      <c r="E565" s="772"/>
      <c r="F565" s="763"/>
      <c r="G565" s="849"/>
      <c r="H565" s="770"/>
      <c r="I565" s="757"/>
      <c r="J565" s="757"/>
      <c r="K565" s="757"/>
      <c r="L565" s="757"/>
      <c r="M565" s="757"/>
      <c r="N565" s="757"/>
      <c r="O565" s="757"/>
      <c r="P565" s="757"/>
      <c r="Q565" s="757"/>
      <c r="R565" s="757"/>
      <c r="S565" s="757"/>
      <c r="T565" s="757"/>
      <c r="U565" s="757"/>
      <c r="V565" s="757"/>
      <c r="W565" s="757"/>
      <c r="X565" s="757"/>
      <c r="Y565" s="757"/>
      <c r="Z565" s="757"/>
      <c r="AA565" s="757"/>
      <c r="AB565" s="757"/>
      <c r="AC565" s="757"/>
      <c r="AD565" s="757"/>
      <c r="AE565" s="757"/>
      <c r="AF565" s="757"/>
      <c r="AG565" s="757"/>
      <c r="AH565" s="757"/>
      <c r="AI565" s="757"/>
      <c r="AJ565" s="757"/>
      <c r="AK565" s="757"/>
      <c r="AL565" s="757"/>
      <c r="AM565" s="757"/>
      <c r="AN565" s="757"/>
      <c r="AO565" s="757"/>
      <c r="AP565" s="757"/>
      <c r="AQ565" s="757"/>
      <c r="AR565" s="757"/>
      <c r="AS565" s="757"/>
      <c r="AT565" s="757"/>
      <c r="AU565" s="757"/>
      <c r="AV565" s="757"/>
      <c r="AW565" s="757"/>
      <c r="AX565" s="757"/>
      <c r="AY565" s="757"/>
      <c r="AZ565" s="757"/>
      <c r="BA565" s="757"/>
      <c r="BB565" s="757"/>
    </row>
    <row r="566" spans="1:54" s="777" customFormat="1" ht="24" customHeight="1">
      <c r="A566" s="762">
        <v>7132230545</v>
      </c>
      <c r="B566" s="772" t="s">
        <v>1265</v>
      </c>
      <c r="C566" s="764" t="s">
        <v>90</v>
      </c>
      <c r="D566" s="765">
        <v>597897.27</v>
      </c>
      <c r="E566" s="772"/>
      <c r="F566" s="763"/>
      <c r="G566" s="849"/>
      <c r="H566" s="770"/>
      <c r="I566" s="757"/>
      <c r="J566" s="757"/>
      <c r="K566" s="757"/>
      <c r="L566" s="757"/>
      <c r="M566" s="757"/>
      <c r="N566" s="757"/>
      <c r="O566" s="757"/>
      <c r="P566" s="757"/>
      <c r="Q566" s="757"/>
      <c r="R566" s="757"/>
      <c r="S566" s="757"/>
      <c r="T566" s="757"/>
      <c r="U566" s="757"/>
      <c r="V566" s="757"/>
      <c r="W566" s="757"/>
      <c r="X566" s="757"/>
      <c r="Y566" s="757"/>
      <c r="Z566" s="757"/>
      <c r="AA566" s="757"/>
      <c r="AB566" s="757"/>
      <c r="AC566" s="757"/>
      <c r="AD566" s="757"/>
      <c r="AE566" s="757"/>
      <c r="AF566" s="757"/>
      <c r="AG566" s="757"/>
      <c r="AH566" s="757"/>
      <c r="AI566" s="757"/>
      <c r="AJ566" s="757"/>
      <c r="AK566" s="757"/>
      <c r="AL566" s="757"/>
      <c r="AM566" s="757"/>
      <c r="AN566" s="757"/>
      <c r="AO566" s="757"/>
      <c r="AP566" s="757"/>
      <c r="AQ566" s="757"/>
      <c r="AR566" s="757"/>
      <c r="AS566" s="757"/>
      <c r="AT566" s="757"/>
      <c r="AU566" s="757"/>
      <c r="AV566" s="757"/>
      <c r="AW566" s="757"/>
      <c r="AX566" s="757"/>
      <c r="AY566" s="757"/>
      <c r="AZ566" s="757"/>
      <c r="BA566" s="757"/>
      <c r="BB566" s="757"/>
    </row>
    <row r="567" spans="1:54" s="777" customFormat="1" ht="24" customHeight="1">
      <c r="A567" s="762">
        <v>7132230418</v>
      </c>
      <c r="B567" s="763" t="s">
        <v>1266</v>
      </c>
      <c r="C567" s="764" t="s">
        <v>94</v>
      </c>
      <c r="D567" s="765">
        <v>73739.289999999994</v>
      </c>
      <c r="E567" s="772" t="s">
        <v>1267</v>
      </c>
      <c r="F567" s="774"/>
      <c r="G567" s="766"/>
      <c r="H567" s="770"/>
      <c r="I567" s="757"/>
      <c r="J567" s="757"/>
      <c r="K567" s="757"/>
      <c r="L567" s="757"/>
      <c r="M567" s="757"/>
      <c r="N567" s="757"/>
      <c r="O567" s="757"/>
      <c r="P567" s="757"/>
      <c r="Q567" s="757"/>
      <c r="R567" s="757"/>
      <c r="S567" s="757"/>
      <c r="T567" s="757"/>
      <c r="U567" s="757"/>
      <c r="V567" s="757"/>
      <c r="W567" s="757"/>
      <c r="X567" s="757"/>
      <c r="Y567" s="757"/>
      <c r="Z567" s="757"/>
      <c r="AA567" s="757"/>
      <c r="AB567" s="757"/>
      <c r="AC567" s="757"/>
      <c r="AD567" s="757"/>
      <c r="AE567" s="757"/>
      <c r="AF567" s="757"/>
      <c r="AG567" s="757"/>
      <c r="AH567" s="757"/>
      <c r="AI567" s="757"/>
      <c r="AJ567" s="757"/>
      <c r="AK567" s="757"/>
      <c r="AL567" s="757"/>
      <c r="AM567" s="757"/>
      <c r="AN567" s="757"/>
      <c r="AO567" s="757"/>
      <c r="AP567" s="757"/>
      <c r="AQ567" s="757"/>
      <c r="AR567" s="757"/>
      <c r="AS567" s="757"/>
      <c r="AT567" s="757"/>
      <c r="AU567" s="757"/>
      <c r="AV567" s="757"/>
      <c r="AW567" s="757"/>
      <c r="AX567" s="757"/>
      <c r="AY567" s="757"/>
      <c r="AZ567" s="757"/>
      <c r="BA567" s="757"/>
      <c r="BB567" s="757"/>
    </row>
    <row r="568" spans="1:54" ht="24" customHeight="1">
      <c r="A568" s="762">
        <v>7132230427</v>
      </c>
      <c r="B568" s="763" t="s">
        <v>1268</v>
      </c>
      <c r="C568" s="764" t="s">
        <v>94</v>
      </c>
      <c r="D568" s="765">
        <v>94450.58</v>
      </c>
      <c r="E568" s="772" t="s">
        <v>1269</v>
      </c>
      <c r="F568" s="774"/>
      <c r="G568" s="766"/>
      <c r="H568" s="770"/>
    </row>
    <row r="569" spans="1:54" s="784" customFormat="1" ht="24" customHeight="1">
      <c r="A569" s="792">
        <v>7132230447</v>
      </c>
      <c r="B569" s="793" t="s">
        <v>1270</v>
      </c>
      <c r="C569" s="805" t="s">
        <v>94</v>
      </c>
      <c r="D569" s="765"/>
      <c r="E569" s="795" t="s">
        <v>1271</v>
      </c>
      <c r="F569" s="781"/>
      <c r="G569" s="791" t="s">
        <v>395</v>
      </c>
      <c r="H569" s="783"/>
    </row>
    <row r="570" spans="1:54" s="777" customFormat="1" ht="24" customHeight="1">
      <c r="A570" s="762">
        <v>7132230448</v>
      </c>
      <c r="B570" s="763" t="s">
        <v>1272</v>
      </c>
      <c r="C570" s="764" t="s">
        <v>94</v>
      </c>
      <c r="D570" s="765">
        <v>75159.240000000005</v>
      </c>
      <c r="E570" s="772" t="s">
        <v>1273</v>
      </c>
      <c r="F570" s="774"/>
      <c r="G570" s="766"/>
      <c r="H570" s="770"/>
      <c r="I570" s="757"/>
      <c r="J570" s="757"/>
      <c r="K570" s="757"/>
      <c r="L570" s="757"/>
      <c r="M570" s="757"/>
      <c r="N570" s="757"/>
      <c r="O570" s="757"/>
      <c r="P570" s="757"/>
      <c r="Q570" s="757"/>
      <c r="R570" s="757"/>
      <c r="S570" s="757"/>
      <c r="T570" s="757"/>
      <c r="U570" s="757"/>
      <c r="V570" s="757"/>
      <c r="W570" s="757"/>
      <c r="X570" s="757"/>
      <c r="Y570" s="757"/>
      <c r="Z570" s="757"/>
      <c r="AA570" s="757"/>
      <c r="AB570" s="757"/>
      <c r="AC570" s="757"/>
      <c r="AD570" s="757"/>
      <c r="AE570" s="757"/>
      <c r="AF570" s="757"/>
      <c r="AG570" s="757"/>
      <c r="AH570" s="757"/>
      <c r="AI570" s="757"/>
      <c r="AJ570" s="757"/>
      <c r="AK570" s="757"/>
      <c r="AL570" s="757"/>
      <c r="AM570" s="757"/>
      <c r="AN570" s="757"/>
      <c r="AO570" s="757"/>
      <c r="AP570" s="757"/>
      <c r="AQ570" s="757"/>
      <c r="AR570" s="757"/>
      <c r="AS570" s="757"/>
      <c r="AT570" s="757"/>
      <c r="AU570" s="757"/>
      <c r="AV570" s="757"/>
      <c r="AW570" s="757"/>
      <c r="AX570" s="757"/>
      <c r="AY570" s="757"/>
      <c r="AZ570" s="757"/>
      <c r="BA570" s="757"/>
      <c r="BB570" s="757"/>
    </row>
    <row r="571" spans="1:54" s="784" customFormat="1" ht="24" customHeight="1">
      <c r="A571" s="792">
        <v>7132230449</v>
      </c>
      <c r="B571" s="793" t="s">
        <v>1274</v>
      </c>
      <c r="C571" s="805" t="s">
        <v>94</v>
      </c>
      <c r="D571" s="765"/>
      <c r="E571" s="795" t="s">
        <v>1275</v>
      </c>
      <c r="F571" s="781"/>
      <c r="G571" s="791" t="s">
        <v>395</v>
      </c>
      <c r="H571" s="783"/>
    </row>
    <row r="572" spans="1:54" s="777" customFormat="1" ht="24" customHeight="1">
      <c r="A572" s="762">
        <v>7132230450</v>
      </c>
      <c r="B572" s="763" t="s">
        <v>1276</v>
      </c>
      <c r="C572" s="764" t="s">
        <v>94</v>
      </c>
      <c r="D572" s="765">
        <v>72211.45</v>
      </c>
      <c r="E572" s="772" t="s">
        <v>1277</v>
      </c>
      <c r="F572" s="774"/>
      <c r="G572" s="766"/>
      <c r="H572" s="770"/>
      <c r="I572" s="757"/>
      <c r="J572" s="757"/>
      <c r="K572" s="757"/>
      <c r="L572" s="757"/>
      <c r="M572" s="757"/>
      <c r="N572" s="757"/>
      <c r="O572" s="757"/>
      <c r="P572" s="757"/>
      <c r="Q572" s="757"/>
      <c r="R572" s="757"/>
      <c r="S572" s="757"/>
      <c r="T572" s="757"/>
      <c r="U572" s="757"/>
      <c r="V572" s="757"/>
      <c r="W572" s="757"/>
      <c r="X572" s="757"/>
      <c r="Y572" s="757"/>
      <c r="Z572" s="757"/>
      <c r="AA572" s="757"/>
      <c r="AB572" s="757"/>
      <c r="AC572" s="757"/>
      <c r="AD572" s="757"/>
      <c r="AE572" s="757"/>
      <c r="AF572" s="757"/>
      <c r="AG572" s="757"/>
      <c r="AH572" s="757"/>
      <c r="AI572" s="757"/>
      <c r="AJ572" s="757"/>
      <c r="AK572" s="757"/>
      <c r="AL572" s="757"/>
      <c r="AM572" s="757"/>
      <c r="AN572" s="757"/>
      <c r="AO572" s="757"/>
      <c r="AP572" s="757"/>
      <c r="AQ572" s="757"/>
      <c r="AR572" s="757"/>
      <c r="AS572" s="757"/>
      <c r="AT572" s="757"/>
      <c r="AU572" s="757"/>
      <c r="AV572" s="757"/>
      <c r="AW572" s="757"/>
      <c r="AX572" s="757"/>
      <c r="AY572" s="757"/>
      <c r="AZ572" s="757"/>
      <c r="BA572" s="757"/>
      <c r="BB572" s="757"/>
    </row>
    <row r="573" spans="1:54" s="777" customFormat="1" ht="24" customHeight="1">
      <c r="A573" s="762">
        <v>7132230453</v>
      </c>
      <c r="B573" s="763" t="s">
        <v>1278</v>
      </c>
      <c r="C573" s="764" t="s">
        <v>94</v>
      </c>
      <c r="D573" s="765">
        <v>72504.53</v>
      </c>
      <c r="E573" s="772" t="s">
        <v>1279</v>
      </c>
      <c r="F573" s="774"/>
      <c r="G573" s="766"/>
      <c r="H573" s="770"/>
      <c r="I573" s="757"/>
      <c r="J573" s="757"/>
      <c r="K573" s="757"/>
      <c r="L573" s="757"/>
      <c r="M573" s="757"/>
      <c r="N573" s="757"/>
      <c r="O573" s="757"/>
      <c r="P573" s="757"/>
      <c r="Q573" s="757"/>
      <c r="R573" s="757"/>
      <c r="S573" s="757"/>
      <c r="T573" s="757"/>
      <c r="U573" s="757"/>
      <c r="V573" s="757"/>
      <c r="W573" s="757"/>
      <c r="X573" s="757"/>
      <c r="Y573" s="757"/>
      <c r="Z573" s="757"/>
      <c r="AA573" s="757"/>
      <c r="AB573" s="757"/>
      <c r="AC573" s="757"/>
      <c r="AD573" s="757"/>
      <c r="AE573" s="757"/>
      <c r="AF573" s="757"/>
      <c r="AG573" s="757"/>
      <c r="AH573" s="757"/>
      <c r="AI573" s="757"/>
      <c r="AJ573" s="757"/>
      <c r="AK573" s="757"/>
      <c r="AL573" s="757"/>
      <c r="AM573" s="757"/>
      <c r="AN573" s="757"/>
      <c r="AO573" s="757"/>
      <c r="AP573" s="757"/>
      <c r="AQ573" s="757"/>
      <c r="AR573" s="757"/>
      <c r="AS573" s="757"/>
      <c r="AT573" s="757"/>
      <c r="AU573" s="757"/>
      <c r="AV573" s="757"/>
      <c r="AW573" s="757"/>
      <c r="AX573" s="757"/>
      <c r="AY573" s="757"/>
      <c r="AZ573" s="757"/>
      <c r="BA573" s="757"/>
      <c r="BB573" s="757"/>
    </row>
    <row r="574" spans="1:54" s="777" customFormat="1" ht="24" customHeight="1">
      <c r="A574" s="762">
        <v>7132230455</v>
      </c>
      <c r="B574" s="772" t="s">
        <v>1280</v>
      </c>
      <c r="C574" s="764" t="s">
        <v>94</v>
      </c>
      <c r="D574" s="765">
        <v>72504.53</v>
      </c>
      <c r="E574" s="772" t="s">
        <v>1281</v>
      </c>
      <c r="F574" s="774"/>
      <c r="G574" s="766"/>
      <c r="H574" s="770"/>
      <c r="I574" s="757"/>
      <c r="J574" s="757"/>
      <c r="K574" s="757"/>
      <c r="L574" s="757"/>
      <c r="M574" s="757"/>
      <c r="N574" s="757"/>
      <c r="O574" s="757"/>
      <c r="P574" s="757"/>
      <c r="Q574" s="757"/>
      <c r="R574" s="757"/>
      <c r="S574" s="757"/>
      <c r="T574" s="757"/>
      <c r="U574" s="757"/>
      <c r="V574" s="757"/>
      <c r="W574" s="757"/>
      <c r="X574" s="757"/>
      <c r="Y574" s="757"/>
      <c r="Z574" s="757"/>
      <c r="AA574" s="757"/>
      <c r="AB574" s="757"/>
      <c r="AC574" s="757"/>
      <c r="AD574" s="757"/>
      <c r="AE574" s="757"/>
      <c r="AF574" s="757"/>
      <c r="AG574" s="757"/>
      <c r="AH574" s="757"/>
      <c r="AI574" s="757"/>
      <c r="AJ574" s="757"/>
      <c r="AK574" s="757"/>
      <c r="AL574" s="757"/>
      <c r="AM574" s="757"/>
      <c r="AN574" s="757"/>
      <c r="AO574" s="757"/>
      <c r="AP574" s="757"/>
      <c r="AQ574" s="757"/>
      <c r="AR574" s="757"/>
      <c r="AS574" s="757"/>
      <c r="AT574" s="757"/>
      <c r="AU574" s="757"/>
      <c r="AV574" s="757"/>
      <c r="AW574" s="757"/>
      <c r="AX574" s="757"/>
      <c r="AY574" s="757"/>
      <c r="AZ574" s="757"/>
      <c r="BA574" s="757"/>
      <c r="BB574" s="757"/>
    </row>
    <row r="575" spans="1:54" s="777" customFormat="1" ht="24" customHeight="1">
      <c r="A575" s="762">
        <v>7132230458</v>
      </c>
      <c r="B575" s="772" t="s">
        <v>1282</v>
      </c>
      <c r="C575" s="764" t="s">
        <v>94</v>
      </c>
      <c r="D575" s="765">
        <v>65768.13</v>
      </c>
      <c r="E575" s="772" t="s">
        <v>1283</v>
      </c>
      <c r="F575" s="774"/>
      <c r="G575" s="768"/>
      <c r="H575" s="770"/>
      <c r="I575" s="757"/>
      <c r="J575" s="757"/>
      <c r="K575" s="757"/>
      <c r="L575" s="757"/>
      <c r="M575" s="757"/>
      <c r="N575" s="757"/>
      <c r="O575" s="757"/>
      <c r="P575" s="757"/>
      <c r="Q575" s="757"/>
      <c r="R575" s="757"/>
      <c r="S575" s="757"/>
      <c r="T575" s="757"/>
      <c r="U575" s="757"/>
      <c r="V575" s="757"/>
      <c r="W575" s="757"/>
      <c r="X575" s="757"/>
      <c r="Y575" s="757"/>
      <c r="Z575" s="757"/>
      <c r="AA575" s="757"/>
      <c r="AB575" s="757"/>
      <c r="AC575" s="757"/>
      <c r="AD575" s="757"/>
      <c r="AE575" s="757"/>
      <c r="AF575" s="757"/>
      <c r="AG575" s="757"/>
      <c r="AH575" s="757"/>
      <c r="AI575" s="757"/>
      <c r="AJ575" s="757"/>
      <c r="AK575" s="757"/>
      <c r="AL575" s="757"/>
      <c r="AM575" s="757"/>
      <c r="AN575" s="757"/>
      <c r="AO575" s="757"/>
      <c r="AP575" s="757"/>
      <c r="AQ575" s="757"/>
      <c r="AR575" s="757"/>
      <c r="AS575" s="757"/>
      <c r="AT575" s="757"/>
      <c r="AU575" s="757"/>
      <c r="AV575" s="757"/>
      <c r="AW575" s="757"/>
      <c r="AX575" s="757"/>
      <c r="AY575" s="757"/>
      <c r="AZ575" s="757"/>
      <c r="BA575" s="757"/>
      <c r="BB575" s="757"/>
    </row>
    <row r="576" spans="1:54" ht="24" customHeight="1">
      <c r="A576" s="762">
        <v>7132230457</v>
      </c>
      <c r="B576" s="763" t="s">
        <v>1284</v>
      </c>
      <c r="C576" s="764" t="s">
        <v>94</v>
      </c>
      <c r="D576" s="765">
        <v>96729.06</v>
      </c>
      <c r="E576" s="772" t="s">
        <v>1285</v>
      </c>
      <c r="F576" s="774"/>
      <c r="G576" s="766"/>
      <c r="H576" s="770"/>
    </row>
    <row r="577" spans="1:54" s="777" customFormat="1" ht="24" customHeight="1">
      <c r="A577" s="762">
        <v>7132230411</v>
      </c>
      <c r="B577" s="772" t="s">
        <v>1286</v>
      </c>
      <c r="C577" s="764" t="s">
        <v>94</v>
      </c>
      <c r="D577" s="765">
        <v>68777.490000000005</v>
      </c>
      <c r="E577" s="772"/>
      <c r="F577" s="774"/>
      <c r="G577" s="766"/>
      <c r="H577" s="770"/>
      <c r="I577" s="757"/>
      <c r="J577" s="757"/>
      <c r="K577" s="757"/>
      <c r="L577" s="757"/>
      <c r="M577" s="757"/>
      <c r="N577" s="757"/>
      <c r="O577" s="757"/>
      <c r="P577" s="757"/>
      <c r="Q577" s="757"/>
      <c r="R577" s="757"/>
      <c r="S577" s="757"/>
      <c r="T577" s="757"/>
      <c r="U577" s="757"/>
      <c r="V577" s="757"/>
      <c r="W577" s="757"/>
      <c r="X577" s="757"/>
      <c r="Y577" s="757"/>
      <c r="Z577" s="757"/>
      <c r="AA577" s="757"/>
      <c r="AB577" s="757"/>
      <c r="AC577" s="757"/>
      <c r="AD577" s="757"/>
      <c r="AE577" s="757"/>
      <c r="AF577" s="757"/>
      <c r="AG577" s="757"/>
      <c r="AH577" s="757"/>
      <c r="AI577" s="757"/>
      <c r="AJ577" s="757"/>
      <c r="AK577" s="757"/>
      <c r="AL577" s="757"/>
      <c r="AM577" s="757"/>
      <c r="AN577" s="757"/>
      <c r="AO577" s="757"/>
      <c r="AP577" s="757"/>
      <c r="AQ577" s="757"/>
      <c r="AR577" s="757"/>
      <c r="AS577" s="757"/>
      <c r="AT577" s="757"/>
      <c r="AU577" s="757"/>
      <c r="AV577" s="757"/>
      <c r="AW577" s="757"/>
      <c r="AX577" s="757"/>
      <c r="AY577" s="757"/>
      <c r="AZ577" s="757"/>
      <c r="BA577" s="757"/>
      <c r="BB577" s="757"/>
    </row>
    <row r="578" spans="1:54" ht="24" customHeight="1">
      <c r="A578" s="395">
        <v>7132230471</v>
      </c>
      <c r="B578" s="388" t="s">
        <v>1287</v>
      </c>
      <c r="C578" s="387" t="s">
        <v>94</v>
      </c>
      <c r="D578" s="765">
        <v>41290.35</v>
      </c>
      <c r="E578" s="772"/>
      <c r="F578" s="774"/>
      <c r="G578" s="850"/>
      <c r="H578" s="770"/>
    </row>
    <row r="579" spans="1:54" s="784" customFormat="1" ht="24" customHeight="1">
      <c r="A579" s="792">
        <v>7132230473</v>
      </c>
      <c r="B579" s="793" t="s">
        <v>1288</v>
      </c>
      <c r="C579" s="805" t="s">
        <v>90</v>
      </c>
      <c r="D579" s="765"/>
      <c r="E579" s="795"/>
      <c r="F579" s="781"/>
      <c r="G579" s="791" t="s">
        <v>395</v>
      </c>
      <c r="H579" s="783"/>
    </row>
    <row r="580" spans="1:54" s="777" customFormat="1" ht="24" customHeight="1">
      <c r="A580" s="762">
        <v>7132230056</v>
      </c>
      <c r="B580" s="763" t="s">
        <v>1289</v>
      </c>
      <c r="C580" s="764" t="s">
        <v>94</v>
      </c>
      <c r="D580" s="765">
        <v>11461.72</v>
      </c>
      <c r="E580" s="772" t="s">
        <v>1290</v>
      </c>
      <c r="F580" s="774"/>
      <c r="G580" s="766"/>
      <c r="H580" s="770"/>
      <c r="I580" s="833"/>
      <c r="J580" s="757"/>
      <c r="K580" s="757"/>
      <c r="L580" s="757"/>
      <c r="M580" s="757"/>
      <c r="N580" s="757"/>
      <c r="O580" s="757"/>
      <c r="P580" s="757"/>
      <c r="Q580" s="757"/>
      <c r="R580" s="757"/>
      <c r="S580" s="757"/>
      <c r="T580" s="757"/>
      <c r="U580" s="757"/>
      <c r="V580" s="757"/>
      <c r="W580" s="757"/>
      <c r="X580" s="757"/>
      <c r="Y580" s="757"/>
      <c r="Z580" s="757"/>
      <c r="AA580" s="757"/>
      <c r="AB580" s="757"/>
      <c r="AC580" s="757"/>
      <c r="AD580" s="757"/>
      <c r="AE580" s="757"/>
      <c r="AF580" s="757"/>
      <c r="AG580" s="757"/>
      <c r="AH580" s="757"/>
      <c r="AI580" s="757"/>
      <c r="AJ580" s="757"/>
      <c r="AK580" s="757"/>
      <c r="AL580" s="757"/>
      <c r="AM580" s="757"/>
      <c r="AN580" s="757"/>
      <c r="AO580" s="757"/>
      <c r="AP580" s="757"/>
      <c r="AQ580" s="757"/>
      <c r="AR580" s="757"/>
      <c r="AS580" s="757"/>
      <c r="AT580" s="757"/>
      <c r="AU580" s="757"/>
      <c r="AV580" s="757"/>
      <c r="AW580" s="757"/>
      <c r="AX580" s="757"/>
      <c r="AY580" s="757"/>
      <c r="AZ580" s="757"/>
      <c r="BA580" s="757"/>
      <c r="BB580" s="757"/>
    </row>
    <row r="581" spans="1:54" s="777" customFormat="1" ht="24" customHeight="1">
      <c r="A581" s="762">
        <v>7132230057</v>
      </c>
      <c r="B581" s="763" t="s">
        <v>1291</v>
      </c>
      <c r="C581" s="764" t="s">
        <v>94</v>
      </c>
      <c r="D581" s="765">
        <v>21105.27</v>
      </c>
      <c r="E581" s="772" t="s">
        <v>1292</v>
      </c>
      <c r="F581" s="774"/>
      <c r="G581" s="766"/>
      <c r="H581" s="770"/>
      <c r="I581" s="833"/>
      <c r="J581" s="757"/>
      <c r="K581" s="757"/>
      <c r="L581" s="757"/>
      <c r="M581" s="757"/>
      <c r="N581" s="757"/>
      <c r="O581" s="757"/>
      <c r="P581" s="757"/>
      <c r="Q581" s="757"/>
      <c r="R581" s="757"/>
      <c r="S581" s="757"/>
      <c r="T581" s="757"/>
      <c r="U581" s="757"/>
      <c r="V581" s="757"/>
      <c r="W581" s="757"/>
      <c r="X581" s="757"/>
      <c r="Y581" s="757"/>
      <c r="Z581" s="757"/>
      <c r="AA581" s="757"/>
      <c r="AB581" s="757"/>
      <c r="AC581" s="757"/>
      <c r="AD581" s="757"/>
      <c r="AE581" s="757"/>
      <c r="AF581" s="757"/>
      <c r="AG581" s="757"/>
      <c r="AH581" s="757"/>
      <c r="AI581" s="757"/>
      <c r="AJ581" s="757"/>
      <c r="AK581" s="757"/>
      <c r="AL581" s="757"/>
      <c r="AM581" s="757"/>
      <c r="AN581" s="757"/>
      <c r="AO581" s="757"/>
      <c r="AP581" s="757"/>
      <c r="AQ581" s="757"/>
      <c r="AR581" s="757"/>
      <c r="AS581" s="757"/>
      <c r="AT581" s="757"/>
      <c r="AU581" s="757"/>
      <c r="AV581" s="757"/>
      <c r="AW581" s="757"/>
      <c r="AX581" s="757"/>
      <c r="AY581" s="757"/>
      <c r="AZ581" s="757"/>
      <c r="BA581" s="757"/>
      <c r="BB581" s="757"/>
    </row>
    <row r="582" spans="1:54" s="777" customFormat="1" ht="24" customHeight="1">
      <c r="A582" s="762">
        <v>7132230501</v>
      </c>
      <c r="B582" s="806" t="s">
        <v>1293</v>
      </c>
      <c r="C582" s="764" t="s">
        <v>90</v>
      </c>
      <c r="D582" s="765">
        <v>425072.38</v>
      </c>
      <c r="E582" s="772" t="s">
        <v>1294</v>
      </c>
      <c r="F582" s="774"/>
      <c r="G582" s="766"/>
      <c r="H582" s="770"/>
      <c r="I582" s="757"/>
      <c r="J582" s="757"/>
      <c r="K582" s="757"/>
      <c r="L582" s="757"/>
      <c r="M582" s="757"/>
      <c r="N582" s="757"/>
      <c r="O582" s="757"/>
      <c r="P582" s="757"/>
      <c r="Q582" s="757"/>
      <c r="R582" s="757"/>
      <c r="S582" s="757"/>
      <c r="T582" s="757"/>
      <c r="U582" s="757"/>
      <c r="V582" s="757"/>
      <c r="W582" s="757"/>
      <c r="X582" s="757"/>
      <c r="Y582" s="757"/>
      <c r="Z582" s="757"/>
      <c r="AA582" s="757"/>
      <c r="AB582" s="757"/>
      <c r="AC582" s="757"/>
      <c r="AD582" s="757"/>
      <c r="AE582" s="757"/>
      <c r="AF582" s="757"/>
      <c r="AG582" s="757"/>
      <c r="AH582" s="757"/>
      <c r="AI582" s="757"/>
      <c r="AJ582" s="757"/>
      <c r="AK582" s="757"/>
      <c r="AL582" s="757"/>
      <c r="AM582" s="757"/>
      <c r="AN582" s="757"/>
      <c r="AO582" s="757"/>
      <c r="AP582" s="757"/>
      <c r="AQ582" s="757"/>
      <c r="AR582" s="757"/>
      <c r="AS582" s="757"/>
      <c r="AT582" s="757"/>
      <c r="AU582" s="757"/>
      <c r="AV582" s="757"/>
      <c r="AW582" s="757"/>
      <c r="AX582" s="757"/>
      <c r="AY582" s="757"/>
      <c r="AZ582" s="757"/>
      <c r="BA582" s="757"/>
      <c r="BB582" s="757"/>
    </row>
    <row r="583" spans="1:54" s="777" customFormat="1" ht="24" customHeight="1">
      <c r="A583" s="762">
        <v>7132230511</v>
      </c>
      <c r="B583" s="806" t="s">
        <v>1295</v>
      </c>
      <c r="C583" s="764" t="s">
        <v>90</v>
      </c>
      <c r="D583" s="765">
        <v>775304.8</v>
      </c>
      <c r="E583" s="772" t="s">
        <v>1296</v>
      </c>
      <c r="F583" s="774"/>
      <c r="G583" s="766"/>
      <c r="H583" s="770"/>
      <c r="I583" s="757"/>
      <c r="J583" s="757"/>
      <c r="K583" s="757"/>
      <c r="L583" s="757"/>
      <c r="M583" s="757"/>
      <c r="N583" s="757"/>
      <c r="O583" s="757"/>
      <c r="P583" s="757"/>
      <c r="Q583" s="757"/>
      <c r="R583" s="757"/>
      <c r="S583" s="757"/>
      <c r="T583" s="757"/>
      <c r="U583" s="757"/>
      <c r="V583" s="757"/>
      <c r="W583" s="757"/>
      <c r="X583" s="757"/>
      <c r="Y583" s="757"/>
      <c r="Z583" s="757"/>
      <c r="AA583" s="757"/>
      <c r="AB583" s="757"/>
      <c r="AC583" s="757"/>
      <c r="AD583" s="757"/>
      <c r="AE583" s="757"/>
      <c r="AF583" s="757"/>
      <c r="AG583" s="757"/>
      <c r="AH583" s="757"/>
      <c r="AI583" s="757"/>
      <c r="AJ583" s="757"/>
      <c r="AK583" s="757"/>
      <c r="AL583" s="757"/>
      <c r="AM583" s="757"/>
      <c r="AN583" s="757"/>
      <c r="AO583" s="757"/>
      <c r="AP583" s="757"/>
      <c r="AQ583" s="757"/>
      <c r="AR583" s="757"/>
      <c r="AS583" s="757"/>
      <c r="AT583" s="757"/>
      <c r="AU583" s="757"/>
      <c r="AV583" s="757"/>
      <c r="AW583" s="757"/>
      <c r="AX583" s="757"/>
      <c r="AY583" s="757"/>
      <c r="AZ583" s="757"/>
      <c r="BA583" s="757"/>
      <c r="BB583" s="757"/>
    </row>
    <row r="584" spans="1:54" ht="24" customHeight="1">
      <c r="A584" s="771">
        <v>7132404015</v>
      </c>
      <c r="B584" s="772" t="s">
        <v>1297</v>
      </c>
      <c r="C584" s="773" t="s">
        <v>350</v>
      </c>
      <c r="D584" s="765">
        <v>688.93</v>
      </c>
      <c r="E584" s="774" t="s">
        <v>1298</v>
      </c>
      <c r="F584" s="774"/>
      <c r="G584" s="766"/>
      <c r="H584" s="770"/>
    </row>
    <row r="585" spans="1:54" ht="24" customHeight="1">
      <c r="A585" s="771">
        <v>7132404016</v>
      </c>
      <c r="B585" s="772" t="s">
        <v>1299</v>
      </c>
      <c r="C585" s="773" t="s">
        <v>350</v>
      </c>
      <c r="D585" s="765">
        <v>160.5</v>
      </c>
      <c r="E585" s="774" t="s">
        <v>1300</v>
      </c>
      <c r="F585" s="774"/>
      <c r="G585" s="766"/>
      <c r="H585" s="770"/>
    </row>
    <row r="586" spans="1:54" s="777" customFormat="1" ht="24" customHeight="1">
      <c r="A586" s="762">
        <v>7132404366</v>
      </c>
      <c r="B586" s="388" t="s">
        <v>1301</v>
      </c>
      <c r="C586" s="764" t="s">
        <v>90</v>
      </c>
      <c r="D586" s="765">
        <v>72595.199999999997</v>
      </c>
      <c r="E586" s="774" t="s">
        <v>1302</v>
      </c>
      <c r="F586" s="774"/>
      <c r="G586" s="837"/>
      <c r="H586" s="770"/>
      <c r="I586" s="757"/>
      <c r="J586" s="757"/>
      <c r="K586" s="757"/>
      <c r="L586" s="757"/>
      <c r="M586" s="757"/>
      <c r="N586" s="757"/>
      <c r="O586" s="757"/>
      <c r="P586" s="757"/>
      <c r="Q586" s="757"/>
      <c r="R586" s="757"/>
      <c r="S586" s="757"/>
      <c r="T586" s="757"/>
      <c r="U586" s="757"/>
      <c r="V586" s="757"/>
      <c r="W586" s="757"/>
      <c r="X586" s="757"/>
      <c r="Y586" s="757"/>
      <c r="Z586" s="757"/>
      <c r="AA586" s="757"/>
      <c r="AB586" s="757"/>
      <c r="AC586" s="757"/>
      <c r="AD586" s="757"/>
      <c r="AE586" s="757"/>
      <c r="AF586" s="757"/>
      <c r="AG586" s="757"/>
      <c r="AH586" s="757"/>
      <c r="AI586" s="757"/>
      <c r="AJ586" s="757"/>
      <c r="AK586" s="757"/>
      <c r="AL586" s="757"/>
      <c r="AM586" s="757"/>
      <c r="AN586" s="757"/>
      <c r="AO586" s="757"/>
      <c r="AP586" s="757"/>
      <c r="AQ586" s="757"/>
      <c r="AR586" s="757"/>
      <c r="AS586" s="757"/>
      <c r="AT586" s="757"/>
      <c r="AU586" s="757"/>
      <c r="AV586" s="757"/>
      <c r="AW586" s="757"/>
      <c r="AX586" s="757"/>
      <c r="AY586" s="757"/>
      <c r="AZ586" s="757"/>
      <c r="BA586" s="757"/>
      <c r="BB586" s="757"/>
    </row>
    <row r="587" spans="1:54" ht="31.5" customHeight="1">
      <c r="A587" s="771">
        <v>7132406022</v>
      </c>
      <c r="B587" s="772" t="s">
        <v>1303</v>
      </c>
      <c r="C587" s="773" t="s">
        <v>350</v>
      </c>
      <c r="D587" s="765">
        <v>195.33</v>
      </c>
      <c r="E587" s="772" t="s">
        <v>1304</v>
      </c>
      <c r="F587" s="774"/>
      <c r="G587" s="766"/>
      <c r="H587" s="770"/>
    </row>
    <row r="588" spans="1:54" s="777" customFormat="1" ht="29.25" customHeight="1">
      <c r="A588" s="762">
        <v>7132406420</v>
      </c>
      <c r="B588" s="763" t="s">
        <v>1305</v>
      </c>
      <c r="C588" s="764" t="s">
        <v>94</v>
      </c>
      <c r="D588" s="765">
        <v>3273.14</v>
      </c>
      <c r="E588" s="772" t="s">
        <v>1306</v>
      </c>
      <c r="F588" s="774"/>
      <c r="G588" s="766"/>
      <c r="H588" s="770"/>
      <c r="I588" s="757"/>
      <c r="J588" s="757"/>
      <c r="K588" s="757"/>
      <c r="L588" s="757"/>
      <c r="M588" s="757"/>
      <c r="N588" s="757"/>
      <c r="O588" s="757"/>
      <c r="P588" s="757"/>
      <c r="Q588" s="757"/>
      <c r="R588" s="757"/>
      <c r="S588" s="757"/>
      <c r="T588" s="757"/>
      <c r="U588" s="757"/>
      <c r="V588" s="757"/>
      <c r="W588" s="757"/>
      <c r="X588" s="757"/>
      <c r="Y588" s="757"/>
      <c r="Z588" s="757"/>
      <c r="AA588" s="757"/>
      <c r="AB588" s="757"/>
      <c r="AC588" s="757"/>
      <c r="AD588" s="757"/>
      <c r="AE588" s="757"/>
      <c r="AF588" s="757"/>
      <c r="AG588" s="757"/>
      <c r="AH588" s="757"/>
      <c r="AI588" s="757"/>
      <c r="AJ588" s="757"/>
      <c r="AK588" s="757"/>
      <c r="AL588" s="757"/>
      <c r="AM588" s="757"/>
      <c r="AN588" s="757"/>
      <c r="AO588" s="757"/>
      <c r="AP588" s="757"/>
      <c r="AQ588" s="757"/>
      <c r="AR588" s="757"/>
      <c r="AS588" s="757"/>
      <c r="AT588" s="757"/>
      <c r="AU588" s="757"/>
      <c r="AV588" s="757"/>
      <c r="AW588" s="757"/>
      <c r="AX588" s="757"/>
      <c r="AY588" s="757"/>
      <c r="AZ588" s="757"/>
      <c r="BA588" s="757"/>
      <c r="BB588" s="757"/>
    </row>
    <row r="589" spans="1:54" s="777" customFormat="1" ht="24" customHeight="1">
      <c r="A589" s="762">
        <v>7132406793</v>
      </c>
      <c r="B589" s="763" t="s">
        <v>1307</v>
      </c>
      <c r="C589" s="764" t="s">
        <v>94</v>
      </c>
      <c r="D589" s="765">
        <v>4094.46</v>
      </c>
      <c r="E589" s="774"/>
      <c r="F589" s="774"/>
      <c r="G589" s="763"/>
      <c r="H589" s="770"/>
      <c r="I589" s="757"/>
      <c r="J589" s="757"/>
      <c r="K589" s="757"/>
      <c r="L589" s="757"/>
      <c r="M589" s="757"/>
      <c r="N589" s="757"/>
      <c r="O589" s="757"/>
      <c r="P589" s="757"/>
      <c r="Q589" s="757"/>
      <c r="R589" s="757"/>
      <c r="S589" s="757"/>
      <c r="T589" s="757"/>
      <c r="U589" s="757"/>
      <c r="V589" s="757"/>
      <c r="W589" s="757"/>
      <c r="X589" s="757"/>
      <c r="Y589" s="757"/>
      <c r="Z589" s="757"/>
      <c r="AA589" s="757"/>
      <c r="AB589" s="757"/>
      <c r="AC589" s="757"/>
      <c r="AD589" s="757"/>
      <c r="AE589" s="757"/>
      <c r="AF589" s="757"/>
      <c r="AG589" s="757"/>
      <c r="AH589" s="757"/>
      <c r="AI589" s="757"/>
      <c r="AJ589" s="757"/>
      <c r="AK589" s="757"/>
      <c r="AL589" s="757"/>
      <c r="AM589" s="757"/>
      <c r="AN589" s="757"/>
      <c r="AO589" s="757"/>
      <c r="AP589" s="757"/>
      <c r="AQ589" s="757"/>
      <c r="AR589" s="757"/>
      <c r="AS589" s="757"/>
      <c r="AT589" s="757"/>
      <c r="AU589" s="757"/>
      <c r="AV589" s="757"/>
      <c r="AW589" s="757"/>
      <c r="AX589" s="757"/>
      <c r="AY589" s="757"/>
      <c r="AZ589" s="757"/>
      <c r="BA589" s="757"/>
      <c r="BB589" s="757"/>
    </row>
    <row r="590" spans="1:54" s="777" customFormat="1" ht="27" customHeight="1">
      <c r="A590" s="395">
        <v>7132406795</v>
      </c>
      <c r="B590" s="388" t="s">
        <v>1308</v>
      </c>
      <c r="C590" s="390" t="s">
        <v>94</v>
      </c>
      <c r="D590" s="765">
        <v>4860.46</v>
      </c>
      <c r="E590" s="774"/>
      <c r="F590" s="774"/>
      <c r="G590" s="405"/>
      <c r="H590" s="770"/>
      <c r="I590" s="757"/>
      <c r="J590" s="757"/>
      <c r="K590" s="757"/>
      <c r="L590" s="757"/>
      <c r="M590" s="757"/>
      <c r="N590" s="757"/>
      <c r="O590" s="757"/>
      <c r="P590" s="757"/>
      <c r="Q590" s="757"/>
      <c r="R590" s="757"/>
      <c r="S590" s="757"/>
      <c r="T590" s="757"/>
      <c r="U590" s="757"/>
      <c r="V590" s="757"/>
      <c r="W590" s="757"/>
      <c r="X590" s="757"/>
      <c r="Y590" s="757"/>
      <c r="Z590" s="757"/>
      <c r="AA590" s="757"/>
      <c r="AB590" s="757"/>
      <c r="AC590" s="757"/>
      <c r="AD590" s="757"/>
      <c r="AE590" s="757"/>
      <c r="AF590" s="757"/>
      <c r="AG590" s="757"/>
      <c r="AH590" s="757"/>
      <c r="AI590" s="757"/>
      <c r="AJ590" s="757"/>
      <c r="AK590" s="757"/>
      <c r="AL590" s="757"/>
      <c r="AM590" s="757"/>
      <c r="AN590" s="757"/>
      <c r="AO590" s="757"/>
      <c r="AP590" s="757"/>
      <c r="AQ590" s="757"/>
      <c r="AR590" s="757"/>
      <c r="AS590" s="757"/>
      <c r="AT590" s="757"/>
      <c r="AU590" s="757"/>
      <c r="AV590" s="757"/>
      <c r="AW590" s="757"/>
      <c r="AX590" s="757"/>
      <c r="AY590" s="757"/>
      <c r="AZ590" s="757"/>
      <c r="BA590" s="757"/>
      <c r="BB590" s="757"/>
    </row>
    <row r="591" spans="1:54" s="777" customFormat="1" ht="27.75" customHeight="1">
      <c r="A591" s="395">
        <v>7132406794</v>
      </c>
      <c r="B591" s="388" t="s">
        <v>1309</v>
      </c>
      <c r="C591" s="390" t="s">
        <v>94</v>
      </c>
      <c r="D591" s="765">
        <v>4438.0600000000004</v>
      </c>
      <c r="E591" s="774"/>
      <c r="F591" s="774"/>
      <c r="G591" s="851"/>
      <c r="H591" s="770"/>
      <c r="I591" s="757"/>
      <c r="J591" s="757"/>
      <c r="K591" s="757"/>
      <c r="L591" s="757"/>
      <c r="M591" s="757"/>
      <c r="N591" s="757"/>
      <c r="O591" s="757"/>
      <c r="P591" s="757"/>
      <c r="Q591" s="757"/>
      <c r="R591" s="757"/>
      <c r="S591" s="757"/>
      <c r="T591" s="757"/>
      <c r="U591" s="757"/>
      <c r="V591" s="757"/>
      <c r="W591" s="757"/>
      <c r="X591" s="757"/>
      <c r="Y591" s="757"/>
      <c r="Z591" s="757"/>
      <c r="AA591" s="757"/>
      <c r="AB591" s="757"/>
      <c r="AC591" s="757"/>
      <c r="AD591" s="757"/>
      <c r="AE591" s="757"/>
      <c r="AF591" s="757"/>
      <c r="AG591" s="757"/>
      <c r="AH591" s="757"/>
      <c r="AI591" s="757"/>
      <c r="AJ591" s="757"/>
      <c r="AK591" s="757"/>
      <c r="AL591" s="757"/>
      <c r="AM591" s="757"/>
      <c r="AN591" s="757"/>
      <c r="AO591" s="757"/>
      <c r="AP591" s="757"/>
      <c r="AQ591" s="757"/>
      <c r="AR591" s="757"/>
      <c r="AS591" s="757"/>
      <c r="AT591" s="757"/>
      <c r="AU591" s="757"/>
      <c r="AV591" s="757"/>
      <c r="AW591" s="757"/>
      <c r="AX591" s="757"/>
      <c r="AY591" s="757"/>
      <c r="AZ591" s="757"/>
      <c r="BA591" s="757"/>
      <c r="BB591" s="757"/>
    </row>
    <row r="592" spans="1:54" s="777" customFormat="1" ht="24" customHeight="1">
      <c r="A592" s="762">
        <v>7132406425</v>
      </c>
      <c r="B592" s="763" t="s">
        <v>1310</v>
      </c>
      <c r="C592" s="764" t="s">
        <v>94</v>
      </c>
      <c r="D592" s="765" t="s">
        <v>1868</v>
      </c>
      <c r="E592" s="772" t="s">
        <v>1310</v>
      </c>
      <c r="F592" s="774"/>
      <c r="G592" s="852" t="s">
        <v>395</v>
      </c>
      <c r="H592" s="770"/>
      <c r="I592" s="757"/>
      <c r="J592" s="757"/>
      <c r="K592" s="757"/>
      <c r="L592" s="757"/>
      <c r="M592" s="757"/>
      <c r="N592" s="757"/>
      <c r="O592" s="757"/>
      <c r="P592" s="757"/>
      <c r="Q592" s="757"/>
      <c r="R592" s="757"/>
      <c r="S592" s="757"/>
      <c r="T592" s="757"/>
      <c r="U592" s="757"/>
      <c r="V592" s="757"/>
      <c r="W592" s="757"/>
      <c r="X592" s="757"/>
      <c r="Y592" s="757"/>
      <c r="Z592" s="757"/>
      <c r="AA592" s="757"/>
      <c r="AB592" s="757"/>
      <c r="AC592" s="757"/>
      <c r="AD592" s="757"/>
      <c r="AE592" s="757"/>
      <c r="AF592" s="757"/>
      <c r="AG592" s="757"/>
      <c r="AH592" s="757"/>
      <c r="AI592" s="757"/>
      <c r="AJ592" s="757"/>
      <c r="AK592" s="757"/>
      <c r="AL592" s="757"/>
      <c r="AM592" s="757"/>
      <c r="AN592" s="757"/>
      <c r="AO592" s="757"/>
      <c r="AP592" s="757"/>
      <c r="AQ592" s="757"/>
      <c r="AR592" s="757"/>
      <c r="AS592" s="757"/>
      <c r="AT592" s="757"/>
      <c r="AU592" s="757"/>
      <c r="AV592" s="757"/>
      <c r="AW592" s="757"/>
      <c r="AX592" s="757"/>
      <c r="AY592" s="757"/>
      <c r="AZ592" s="757"/>
      <c r="BA592" s="757"/>
      <c r="BB592" s="757"/>
    </row>
    <row r="593" spans="1:54" s="777" customFormat="1" ht="24" customHeight="1">
      <c r="A593" s="762">
        <v>7132404529</v>
      </c>
      <c r="B593" s="763" t="s">
        <v>298</v>
      </c>
      <c r="C593" s="764" t="s">
        <v>94</v>
      </c>
      <c r="D593" s="765">
        <v>4730.88</v>
      </c>
      <c r="E593" s="772"/>
      <c r="F593" s="774"/>
      <c r="G593" s="834"/>
      <c r="H593" s="770"/>
      <c r="I593" s="757"/>
      <c r="J593" s="757"/>
      <c r="K593" s="757"/>
      <c r="L593" s="757"/>
      <c r="M593" s="757"/>
      <c r="N593" s="757"/>
      <c r="O593" s="757"/>
      <c r="P593" s="757"/>
      <c r="Q593" s="757"/>
      <c r="R593" s="757"/>
      <c r="S593" s="757"/>
      <c r="T593" s="757"/>
      <c r="U593" s="757"/>
      <c r="V593" s="757"/>
      <c r="W593" s="757"/>
      <c r="X593" s="757"/>
      <c r="Y593" s="757"/>
      <c r="Z593" s="757"/>
      <c r="AA593" s="757"/>
      <c r="AB593" s="757"/>
      <c r="AC593" s="757"/>
      <c r="AD593" s="757"/>
      <c r="AE593" s="757"/>
      <c r="AF593" s="757"/>
      <c r="AG593" s="757"/>
      <c r="AH593" s="757"/>
      <c r="AI593" s="757"/>
      <c r="AJ593" s="757"/>
      <c r="AK593" s="757"/>
      <c r="AL593" s="757"/>
      <c r="AM593" s="757"/>
      <c r="AN593" s="757"/>
      <c r="AO593" s="757"/>
      <c r="AP593" s="757"/>
      <c r="AQ593" s="757"/>
      <c r="AR593" s="757"/>
      <c r="AS593" s="757"/>
      <c r="AT593" s="757"/>
      <c r="AU593" s="757"/>
      <c r="AV593" s="757"/>
      <c r="AW593" s="757"/>
      <c r="AX593" s="757"/>
      <c r="AY593" s="757"/>
      <c r="AZ593" s="757"/>
      <c r="BA593" s="757"/>
      <c r="BB593" s="757"/>
    </row>
    <row r="594" spans="1:54" s="777" customFormat="1" ht="28.5" customHeight="1">
      <c r="A594" s="395">
        <v>7132406791</v>
      </c>
      <c r="B594" s="388" t="s">
        <v>1311</v>
      </c>
      <c r="C594" s="387" t="s">
        <v>94</v>
      </c>
      <c r="D594" s="765">
        <v>6825.29</v>
      </c>
      <c r="E594" s="772"/>
      <c r="F594" s="774"/>
      <c r="G594" s="834"/>
      <c r="H594" s="770"/>
      <c r="I594" s="757"/>
      <c r="J594" s="757"/>
      <c r="K594" s="757"/>
      <c r="L594" s="757"/>
      <c r="M594" s="757"/>
      <c r="N594" s="757"/>
      <c r="O594" s="757"/>
      <c r="P594" s="757"/>
      <c r="Q594" s="757"/>
      <c r="R594" s="757"/>
      <c r="S594" s="757"/>
      <c r="T594" s="757"/>
      <c r="U594" s="757"/>
      <c r="V594" s="757"/>
      <c r="W594" s="757"/>
      <c r="X594" s="757"/>
      <c r="Y594" s="757"/>
      <c r="Z594" s="757"/>
      <c r="AA594" s="757"/>
      <c r="AB594" s="757"/>
      <c r="AC594" s="757"/>
      <c r="AD594" s="757"/>
      <c r="AE594" s="757"/>
      <c r="AF594" s="757"/>
      <c r="AG594" s="757"/>
      <c r="AH594" s="757"/>
      <c r="AI594" s="757"/>
      <c r="AJ594" s="757"/>
      <c r="AK594" s="757"/>
      <c r="AL594" s="757"/>
      <c r="AM594" s="757"/>
      <c r="AN594" s="757"/>
      <c r="AO594" s="757"/>
      <c r="AP594" s="757"/>
      <c r="AQ594" s="757"/>
      <c r="AR594" s="757"/>
      <c r="AS594" s="757"/>
      <c r="AT594" s="757"/>
      <c r="AU594" s="757"/>
      <c r="AV594" s="757"/>
      <c r="AW594" s="757"/>
      <c r="AX594" s="757"/>
      <c r="AY594" s="757"/>
      <c r="AZ594" s="757"/>
      <c r="BA594" s="757"/>
      <c r="BB594" s="757"/>
    </row>
    <row r="595" spans="1:54" s="777" customFormat="1" ht="24" customHeight="1">
      <c r="A595" s="762">
        <v>7132406721</v>
      </c>
      <c r="B595" s="763" t="s">
        <v>1312</v>
      </c>
      <c r="C595" s="764" t="s">
        <v>94</v>
      </c>
      <c r="D595" s="765">
        <v>3048.4</v>
      </c>
      <c r="E595" s="774" t="s">
        <v>1313</v>
      </c>
      <c r="F595" s="775" t="s">
        <v>362</v>
      </c>
      <c r="G595" s="837"/>
      <c r="H595" s="770"/>
      <c r="I595" s="757"/>
      <c r="J595" s="757"/>
      <c r="K595" s="757"/>
      <c r="L595" s="757"/>
      <c r="M595" s="757"/>
      <c r="N595" s="757"/>
      <c r="O595" s="757"/>
      <c r="P595" s="757"/>
      <c r="Q595" s="757"/>
      <c r="R595" s="757"/>
      <c r="S595" s="757"/>
      <c r="T595" s="757"/>
      <c r="U595" s="757"/>
      <c r="V595" s="757"/>
      <c r="W595" s="757"/>
      <c r="X595" s="757"/>
      <c r="Y595" s="757"/>
      <c r="Z595" s="757"/>
      <c r="AA595" s="757"/>
      <c r="AB595" s="757"/>
      <c r="AC595" s="757"/>
      <c r="AD595" s="757"/>
      <c r="AE595" s="757"/>
      <c r="AF595" s="757"/>
      <c r="AG595" s="757"/>
      <c r="AH595" s="757"/>
      <c r="AI595" s="757"/>
      <c r="AJ595" s="757"/>
      <c r="AK595" s="757"/>
      <c r="AL595" s="757"/>
      <c r="AM595" s="757"/>
      <c r="AN595" s="757"/>
      <c r="AO595" s="757"/>
      <c r="AP595" s="757"/>
      <c r="AQ595" s="757"/>
      <c r="AR595" s="757"/>
      <c r="AS595" s="757"/>
      <c r="AT595" s="757"/>
      <c r="AU595" s="757"/>
      <c r="AV595" s="757"/>
      <c r="AW595" s="757"/>
      <c r="AX595" s="757"/>
      <c r="AY595" s="757"/>
      <c r="AZ595" s="757"/>
      <c r="BA595" s="757"/>
      <c r="BB595" s="757"/>
    </row>
    <row r="596" spans="1:54" ht="24" customHeight="1">
      <c r="A596" s="771">
        <v>7132411894</v>
      </c>
      <c r="B596" s="772" t="s">
        <v>1314</v>
      </c>
      <c r="C596" s="773" t="s">
        <v>24</v>
      </c>
      <c r="D596" s="765">
        <v>536.91999999999996</v>
      </c>
      <c r="E596" s="772" t="s">
        <v>1315</v>
      </c>
      <c r="F596" s="774"/>
      <c r="G596" s="766"/>
      <c r="H596" s="770"/>
    </row>
    <row r="597" spans="1:54" ht="35.25" customHeight="1">
      <c r="A597" s="771">
        <v>7132421002</v>
      </c>
      <c r="B597" s="763" t="s">
        <v>1316</v>
      </c>
      <c r="C597" s="764" t="s">
        <v>15</v>
      </c>
      <c r="D597" s="765">
        <v>6478.78</v>
      </c>
      <c r="E597" s="772" t="s">
        <v>1317</v>
      </c>
      <c r="F597" s="774"/>
      <c r="G597" s="766"/>
      <c r="H597" s="770"/>
    </row>
    <row r="598" spans="1:54" ht="24" customHeight="1">
      <c r="A598" s="771">
        <v>7132427634</v>
      </c>
      <c r="B598" s="772" t="s">
        <v>1318</v>
      </c>
      <c r="C598" s="773" t="s">
        <v>350</v>
      </c>
      <c r="D598" s="765">
        <v>872.78</v>
      </c>
      <c r="E598" s="774" t="s">
        <v>1319</v>
      </c>
      <c r="F598" s="774"/>
      <c r="G598" s="790" t="s">
        <v>952</v>
      </c>
      <c r="H598" s="770"/>
      <c r="K598" s="770"/>
    </row>
    <row r="599" spans="1:54" ht="24" customHeight="1">
      <c r="A599" s="771">
        <v>7132427635</v>
      </c>
      <c r="B599" s="772" t="s">
        <v>1320</v>
      </c>
      <c r="C599" s="773" t="s">
        <v>350</v>
      </c>
      <c r="D599" s="765">
        <v>601.03</v>
      </c>
      <c r="E599" s="774" t="s">
        <v>1321</v>
      </c>
      <c r="F599" s="774"/>
      <c r="G599" s="790" t="s">
        <v>952</v>
      </c>
      <c r="H599" s="770"/>
      <c r="K599" s="770"/>
    </row>
    <row r="600" spans="1:54" ht="24" customHeight="1">
      <c r="A600" s="771">
        <v>7132438002</v>
      </c>
      <c r="B600" s="772" t="s">
        <v>1322</v>
      </c>
      <c r="C600" s="773" t="s">
        <v>18</v>
      </c>
      <c r="D600" s="765">
        <v>203.94</v>
      </c>
      <c r="E600" s="774" t="s">
        <v>1323</v>
      </c>
      <c r="F600" s="774"/>
      <c r="G600" s="766"/>
      <c r="H600" s="770"/>
    </row>
    <row r="601" spans="1:54" s="777" customFormat="1" ht="24" customHeight="1">
      <c r="A601" s="762">
        <v>7132444005</v>
      </c>
      <c r="B601" s="772" t="s">
        <v>1324</v>
      </c>
      <c r="C601" s="764" t="s">
        <v>94</v>
      </c>
      <c r="D601" s="765">
        <v>5.93</v>
      </c>
      <c r="E601" s="774" t="s">
        <v>1325</v>
      </c>
      <c r="F601" s="774"/>
      <c r="G601" s="766"/>
      <c r="H601" s="770"/>
      <c r="I601" s="757"/>
      <c r="J601" s="757"/>
      <c r="K601" s="757"/>
      <c r="L601" s="757"/>
      <c r="M601" s="757"/>
      <c r="N601" s="757"/>
      <c r="O601" s="757"/>
      <c r="P601" s="757"/>
      <c r="Q601" s="757"/>
      <c r="R601" s="757"/>
      <c r="S601" s="757"/>
      <c r="T601" s="757"/>
      <c r="U601" s="757"/>
      <c r="V601" s="757"/>
      <c r="W601" s="757"/>
      <c r="X601" s="757"/>
      <c r="Y601" s="757"/>
      <c r="Z601" s="757"/>
      <c r="AA601" s="757"/>
      <c r="AB601" s="757"/>
      <c r="AC601" s="757"/>
      <c r="AD601" s="757"/>
      <c r="AE601" s="757"/>
      <c r="AF601" s="757"/>
      <c r="AG601" s="757"/>
      <c r="AH601" s="757"/>
      <c r="AI601" s="757"/>
      <c r="AJ601" s="757"/>
      <c r="AK601" s="757"/>
      <c r="AL601" s="757"/>
      <c r="AM601" s="757"/>
      <c r="AN601" s="757"/>
      <c r="AO601" s="757"/>
      <c r="AP601" s="757"/>
      <c r="AQ601" s="757"/>
      <c r="AR601" s="757"/>
      <c r="AS601" s="757"/>
      <c r="AT601" s="757"/>
      <c r="AU601" s="757"/>
      <c r="AV601" s="757"/>
      <c r="AW601" s="757"/>
      <c r="AX601" s="757"/>
      <c r="AY601" s="757"/>
      <c r="AZ601" s="757"/>
      <c r="BA601" s="757"/>
      <c r="BB601" s="757"/>
    </row>
    <row r="602" spans="1:54" s="777" customFormat="1" ht="24" customHeight="1">
      <c r="A602" s="403">
        <v>7132444006</v>
      </c>
      <c r="B602" s="406" t="s">
        <v>1326</v>
      </c>
      <c r="C602" s="764" t="s">
        <v>94</v>
      </c>
      <c r="D602" s="765">
        <v>2.81</v>
      </c>
      <c r="E602" s="774"/>
      <c r="F602" s="774"/>
      <c r="G602" s="766"/>
      <c r="H602" s="770"/>
      <c r="I602" s="757"/>
      <c r="J602" s="757"/>
      <c r="K602" s="757"/>
      <c r="L602" s="757"/>
      <c r="M602" s="757"/>
      <c r="N602" s="757"/>
      <c r="O602" s="757"/>
      <c r="P602" s="757"/>
      <c r="Q602" s="757"/>
      <c r="R602" s="757"/>
      <c r="S602" s="757"/>
      <c r="T602" s="757"/>
      <c r="U602" s="757"/>
      <c r="V602" s="757"/>
      <c r="W602" s="757"/>
      <c r="X602" s="757"/>
      <c r="Y602" s="757"/>
      <c r="Z602" s="757"/>
      <c r="AA602" s="757"/>
      <c r="AB602" s="757"/>
      <c r="AC602" s="757"/>
      <c r="AD602" s="757"/>
      <c r="AE602" s="757"/>
      <c r="AF602" s="757"/>
      <c r="AG602" s="757"/>
      <c r="AH602" s="757"/>
      <c r="AI602" s="757"/>
      <c r="AJ602" s="757"/>
      <c r="AK602" s="757"/>
      <c r="AL602" s="757"/>
      <c r="AM602" s="757"/>
      <c r="AN602" s="757"/>
      <c r="AO602" s="757"/>
      <c r="AP602" s="757"/>
      <c r="AQ602" s="757"/>
      <c r="AR602" s="757"/>
      <c r="AS602" s="757"/>
      <c r="AT602" s="757"/>
      <c r="AU602" s="757"/>
      <c r="AV602" s="757"/>
      <c r="AW602" s="757"/>
      <c r="AX602" s="757"/>
      <c r="AY602" s="757"/>
      <c r="AZ602" s="757"/>
      <c r="BA602" s="757"/>
      <c r="BB602" s="757"/>
    </row>
    <row r="603" spans="1:54" ht="29.25" customHeight="1">
      <c r="A603" s="771">
        <v>7132444007</v>
      </c>
      <c r="B603" s="772" t="s">
        <v>1327</v>
      </c>
      <c r="C603" s="773" t="s">
        <v>1156</v>
      </c>
      <c r="D603" s="765">
        <v>1066.27</v>
      </c>
      <c r="E603" s="774"/>
      <c r="F603" s="774"/>
      <c r="G603" s="766"/>
      <c r="H603" s="770"/>
    </row>
    <row r="604" spans="1:54" ht="29.25" customHeight="1">
      <c r="A604" s="771">
        <v>7132448003</v>
      </c>
      <c r="B604" s="763" t="s">
        <v>1328</v>
      </c>
      <c r="C604" s="764" t="s">
        <v>15</v>
      </c>
      <c r="D604" s="765">
        <v>5949.18</v>
      </c>
      <c r="E604" s="772" t="s">
        <v>1329</v>
      </c>
      <c r="F604" s="774"/>
      <c r="G604" s="766"/>
      <c r="H604" s="770"/>
      <c r="I604" s="833"/>
    </row>
    <row r="605" spans="1:54" ht="45.75" customHeight="1">
      <c r="A605" s="771">
        <v>7132455002</v>
      </c>
      <c r="B605" s="772" t="s">
        <v>1330</v>
      </c>
      <c r="C605" s="773" t="s">
        <v>350</v>
      </c>
      <c r="D605" s="765">
        <v>408.55</v>
      </c>
      <c r="E605" s="774"/>
      <c r="F605" s="774"/>
      <c r="G605" s="766"/>
      <c r="H605" s="770"/>
    </row>
    <row r="606" spans="1:54" s="777" customFormat="1" ht="24" customHeight="1">
      <c r="A606" s="762">
        <v>7132457795</v>
      </c>
      <c r="B606" s="763" t="s">
        <v>1331</v>
      </c>
      <c r="C606" s="764" t="s">
        <v>1332</v>
      </c>
      <c r="D606" s="765">
        <v>87724.03</v>
      </c>
      <c r="E606" s="772" t="s">
        <v>1333</v>
      </c>
      <c r="F606" s="766"/>
      <c r="G606" s="774"/>
      <c r="H606" s="770"/>
      <c r="I606" s="757"/>
      <c r="J606" s="757"/>
      <c r="K606" s="757"/>
      <c r="L606" s="757"/>
      <c r="M606" s="757"/>
      <c r="N606" s="757"/>
      <c r="O606" s="757"/>
      <c r="P606" s="757"/>
      <c r="Q606" s="757"/>
      <c r="R606" s="757"/>
      <c r="S606" s="757"/>
      <c r="T606" s="757"/>
      <c r="U606" s="757"/>
      <c r="V606" s="757"/>
      <c r="W606" s="757"/>
      <c r="X606" s="757"/>
      <c r="Y606" s="757"/>
      <c r="Z606" s="757"/>
      <c r="AA606" s="757"/>
      <c r="AB606" s="757"/>
      <c r="AC606" s="757"/>
      <c r="AD606" s="757"/>
      <c r="AE606" s="757"/>
      <c r="AF606" s="757"/>
      <c r="AG606" s="757"/>
      <c r="AH606" s="757"/>
      <c r="AI606" s="757"/>
      <c r="AJ606" s="757"/>
      <c r="AK606" s="757"/>
      <c r="AL606" s="757"/>
      <c r="AM606" s="757"/>
      <c r="AN606" s="757"/>
      <c r="AO606" s="757"/>
      <c r="AP606" s="757"/>
      <c r="AQ606" s="757"/>
      <c r="AR606" s="757"/>
      <c r="AS606" s="757"/>
      <c r="AT606" s="757"/>
      <c r="AU606" s="757"/>
      <c r="AV606" s="757"/>
      <c r="AW606" s="757"/>
      <c r="AX606" s="757"/>
      <c r="AY606" s="757"/>
      <c r="AZ606" s="757"/>
      <c r="BA606" s="757"/>
      <c r="BB606" s="757"/>
    </row>
    <row r="607" spans="1:54" s="777" customFormat="1" ht="24" customHeight="1">
      <c r="A607" s="762">
        <v>7132457800</v>
      </c>
      <c r="B607" s="763" t="s">
        <v>1334</v>
      </c>
      <c r="C607" s="764" t="s">
        <v>1332</v>
      </c>
      <c r="D607" s="765">
        <v>77367.41</v>
      </c>
      <c r="E607" s="772" t="s">
        <v>1333</v>
      </c>
      <c r="F607" s="766"/>
      <c r="G607" s="774"/>
      <c r="H607" s="770"/>
      <c r="I607" s="757"/>
      <c r="J607" s="757"/>
      <c r="K607" s="757"/>
      <c r="L607" s="757"/>
      <c r="M607" s="757"/>
      <c r="N607" s="757"/>
      <c r="O607" s="757"/>
      <c r="P607" s="757"/>
      <c r="Q607" s="757"/>
      <c r="R607" s="757"/>
      <c r="S607" s="757"/>
      <c r="T607" s="757"/>
      <c r="U607" s="757"/>
      <c r="V607" s="757"/>
      <c r="W607" s="757"/>
      <c r="X607" s="757"/>
      <c r="Y607" s="757"/>
      <c r="Z607" s="757"/>
      <c r="AA607" s="757"/>
      <c r="AB607" s="757"/>
      <c r="AC607" s="757"/>
      <c r="AD607" s="757"/>
      <c r="AE607" s="757"/>
      <c r="AF607" s="757"/>
      <c r="AG607" s="757"/>
      <c r="AH607" s="757"/>
      <c r="AI607" s="757"/>
      <c r="AJ607" s="757"/>
      <c r="AK607" s="757"/>
      <c r="AL607" s="757"/>
      <c r="AM607" s="757"/>
      <c r="AN607" s="757"/>
      <c r="AO607" s="757"/>
      <c r="AP607" s="757"/>
      <c r="AQ607" s="757"/>
      <c r="AR607" s="757"/>
      <c r="AS607" s="757"/>
      <c r="AT607" s="757"/>
      <c r="AU607" s="757"/>
      <c r="AV607" s="757"/>
      <c r="AW607" s="757"/>
      <c r="AX607" s="757"/>
      <c r="AY607" s="757"/>
      <c r="AZ607" s="757"/>
      <c r="BA607" s="757"/>
      <c r="BB607" s="757"/>
    </row>
    <row r="608" spans="1:54" s="777" customFormat="1" ht="24" customHeight="1">
      <c r="A608" s="395">
        <v>7132494004</v>
      </c>
      <c r="B608" s="388" t="s">
        <v>1335</v>
      </c>
      <c r="C608" s="387" t="s">
        <v>1336</v>
      </c>
      <c r="D608" s="765">
        <v>463748.99</v>
      </c>
      <c r="E608" s="772" t="s">
        <v>1337</v>
      </c>
      <c r="F608" s="774"/>
      <c r="G608" s="834"/>
      <c r="H608" s="770"/>
      <c r="I608" s="757"/>
      <c r="J608" s="757"/>
      <c r="K608" s="757"/>
      <c r="L608" s="757"/>
      <c r="M608" s="757"/>
      <c r="N608" s="757"/>
      <c r="O608" s="757"/>
      <c r="P608" s="757"/>
      <c r="Q608" s="757"/>
      <c r="R608" s="757"/>
      <c r="S608" s="757"/>
      <c r="T608" s="757"/>
      <c r="U608" s="757"/>
      <c r="V608" s="757"/>
      <c r="W608" s="757"/>
      <c r="X608" s="757"/>
      <c r="Y608" s="757"/>
      <c r="Z608" s="757"/>
      <c r="AA608" s="757"/>
      <c r="AB608" s="757"/>
      <c r="AC608" s="757"/>
      <c r="AD608" s="757"/>
      <c r="AE608" s="757"/>
      <c r="AF608" s="757"/>
      <c r="AG608" s="757"/>
      <c r="AH608" s="757"/>
      <c r="AI608" s="757"/>
      <c r="AJ608" s="757"/>
      <c r="AK608" s="757"/>
      <c r="AL608" s="757"/>
      <c r="AM608" s="757"/>
      <c r="AN608" s="757"/>
      <c r="AO608" s="757"/>
      <c r="AP608" s="757"/>
      <c r="AQ608" s="757"/>
      <c r="AR608" s="757"/>
      <c r="AS608" s="757"/>
      <c r="AT608" s="757"/>
      <c r="AU608" s="757"/>
      <c r="AV608" s="757"/>
      <c r="AW608" s="757"/>
      <c r="AX608" s="757"/>
      <c r="AY608" s="757"/>
      <c r="AZ608" s="757"/>
      <c r="BA608" s="757"/>
      <c r="BB608" s="757"/>
    </row>
    <row r="609" spans="1:54" ht="24" customHeight="1">
      <c r="A609" s="762">
        <v>7132459005</v>
      </c>
      <c r="B609" s="772" t="s">
        <v>1338</v>
      </c>
      <c r="C609" s="764" t="s">
        <v>94</v>
      </c>
      <c r="D609" s="765">
        <v>7.08</v>
      </c>
      <c r="E609" s="772" t="s">
        <v>1339</v>
      </c>
      <c r="F609" s="774"/>
      <c r="G609" s="766"/>
      <c r="H609" s="770"/>
    </row>
    <row r="610" spans="1:54" ht="24" customHeight="1">
      <c r="A610" s="762">
        <v>7132461004</v>
      </c>
      <c r="B610" s="772" t="s">
        <v>1869</v>
      </c>
      <c r="C610" s="764" t="s">
        <v>194</v>
      </c>
      <c r="D610" s="765" t="s">
        <v>1868</v>
      </c>
      <c r="E610" s="772" t="s">
        <v>1340</v>
      </c>
      <c r="F610" s="774"/>
      <c r="G610" s="790" t="s">
        <v>1944</v>
      </c>
      <c r="H610" s="770"/>
    </row>
    <row r="611" spans="1:54" ht="24" customHeight="1">
      <c r="A611" s="771">
        <v>7132461005</v>
      </c>
      <c r="B611" s="810" t="s">
        <v>1341</v>
      </c>
      <c r="C611" s="809" t="s">
        <v>350</v>
      </c>
      <c r="D611" s="765">
        <v>553.27</v>
      </c>
      <c r="E611" s="772" t="s">
        <v>1342</v>
      </c>
      <c r="F611" s="774"/>
      <c r="G611" s="766"/>
      <c r="H611" s="770"/>
    </row>
    <row r="612" spans="1:54" s="777" customFormat="1" ht="24" customHeight="1">
      <c r="A612" s="762">
        <v>7132468558</v>
      </c>
      <c r="B612" s="763" t="s">
        <v>1343</v>
      </c>
      <c r="C612" s="764" t="s">
        <v>94</v>
      </c>
      <c r="D612" s="765">
        <v>17700</v>
      </c>
      <c r="E612" s="772" t="s">
        <v>1344</v>
      </c>
      <c r="F612" s="774"/>
      <c r="G612" s="766"/>
      <c r="H612" s="770"/>
      <c r="I612" s="757"/>
      <c r="J612" s="757"/>
      <c r="K612" s="757"/>
      <c r="L612" s="757"/>
      <c r="M612" s="757"/>
      <c r="N612" s="757"/>
      <c r="O612" s="757"/>
      <c r="P612" s="757"/>
      <c r="Q612" s="757"/>
      <c r="R612" s="757"/>
      <c r="S612" s="757"/>
      <c r="T612" s="757"/>
      <c r="U612" s="757"/>
      <c r="V612" s="757"/>
      <c r="W612" s="757"/>
      <c r="X612" s="757"/>
      <c r="Y612" s="757"/>
      <c r="Z612" s="757"/>
      <c r="AA612" s="757"/>
      <c r="AB612" s="757"/>
      <c r="AC612" s="757"/>
      <c r="AD612" s="757"/>
      <c r="AE612" s="757"/>
      <c r="AF612" s="757"/>
      <c r="AG612" s="757"/>
      <c r="AH612" s="757"/>
      <c r="AI612" s="757"/>
      <c r="AJ612" s="757"/>
      <c r="AK612" s="757"/>
      <c r="AL612" s="757"/>
      <c r="AM612" s="757"/>
      <c r="AN612" s="757"/>
      <c r="AO612" s="757"/>
      <c r="AP612" s="757"/>
      <c r="AQ612" s="757"/>
      <c r="AR612" s="757"/>
      <c r="AS612" s="757"/>
      <c r="AT612" s="757"/>
      <c r="AU612" s="757"/>
      <c r="AV612" s="757"/>
      <c r="AW612" s="757"/>
      <c r="AX612" s="757"/>
      <c r="AY612" s="757"/>
      <c r="AZ612" s="757"/>
      <c r="BA612" s="757"/>
      <c r="BB612" s="757"/>
    </row>
    <row r="613" spans="1:54" ht="24" customHeight="1">
      <c r="A613" s="771">
        <v>7132475019</v>
      </c>
      <c r="B613" s="772" t="s">
        <v>1345</v>
      </c>
      <c r="C613" s="773" t="s">
        <v>1156</v>
      </c>
      <c r="D613" s="765">
        <v>388.25</v>
      </c>
      <c r="E613" s="811"/>
      <c r="F613" s="811"/>
      <c r="G613" s="766"/>
      <c r="H613" s="770"/>
    </row>
    <row r="614" spans="1:54" ht="29.25" customHeight="1">
      <c r="A614" s="771">
        <v>7132479016</v>
      </c>
      <c r="B614" s="772" t="s">
        <v>1346</v>
      </c>
      <c r="C614" s="773" t="s">
        <v>1347</v>
      </c>
      <c r="D614" s="765">
        <v>153.13999999999999</v>
      </c>
      <c r="E614" s="811"/>
      <c r="F614" s="853"/>
      <c r="G614" s="790" t="s">
        <v>952</v>
      </c>
      <c r="H614" s="770"/>
    </row>
    <row r="615" spans="1:54" ht="27" customHeight="1">
      <c r="A615" s="771">
        <v>7132476007</v>
      </c>
      <c r="B615" s="772" t="s">
        <v>1348</v>
      </c>
      <c r="C615" s="773" t="s">
        <v>1347</v>
      </c>
      <c r="D615" s="765">
        <v>17.54</v>
      </c>
      <c r="E615" s="772" t="s">
        <v>1349</v>
      </c>
      <c r="F615" s="774"/>
      <c r="G615" s="790" t="s">
        <v>952</v>
      </c>
      <c r="H615" s="770"/>
      <c r="K615" s="770"/>
    </row>
    <row r="616" spans="1:54" ht="24" customHeight="1">
      <c r="A616" s="771">
        <v>7132476008</v>
      </c>
      <c r="B616" s="772" t="s">
        <v>1350</v>
      </c>
      <c r="C616" s="773" t="s">
        <v>1347</v>
      </c>
      <c r="D616" s="765">
        <v>83</v>
      </c>
      <c r="E616" s="774"/>
      <c r="F616" s="774"/>
      <c r="G616" s="790" t="s">
        <v>952</v>
      </c>
      <c r="H616" s="770"/>
      <c r="K616" s="770"/>
    </row>
    <row r="617" spans="1:54" ht="26.25" customHeight="1">
      <c r="A617" s="771">
        <v>7132478004</v>
      </c>
      <c r="B617" s="772" t="s">
        <v>1351</v>
      </c>
      <c r="C617" s="773" t="s">
        <v>350</v>
      </c>
      <c r="D617" s="765">
        <v>1825.3</v>
      </c>
      <c r="E617" s="772" t="s">
        <v>1352</v>
      </c>
      <c r="F617" s="774"/>
      <c r="G617" s="766"/>
      <c r="H617" s="770"/>
    </row>
    <row r="618" spans="1:54" ht="24" customHeight="1">
      <c r="A618" s="771">
        <v>7132478011</v>
      </c>
      <c r="B618" s="772" t="s">
        <v>1353</v>
      </c>
      <c r="C618" s="773" t="s">
        <v>350</v>
      </c>
      <c r="D618" s="765">
        <v>775.89</v>
      </c>
      <c r="E618" s="774" t="s">
        <v>1354</v>
      </c>
      <c r="F618" s="774"/>
      <c r="G618" s="766"/>
      <c r="H618" s="770"/>
    </row>
    <row r="619" spans="1:54" ht="24" customHeight="1">
      <c r="A619" s="771">
        <v>7132478012</v>
      </c>
      <c r="B619" s="772" t="s">
        <v>1355</v>
      </c>
      <c r="C619" s="773" t="s">
        <v>350</v>
      </c>
      <c r="D619" s="765">
        <v>508.69</v>
      </c>
      <c r="E619" s="774" t="s">
        <v>1356</v>
      </c>
      <c r="F619" s="774"/>
      <c r="G619" s="766"/>
      <c r="H619" s="770"/>
    </row>
    <row r="620" spans="1:54" ht="24" customHeight="1">
      <c r="A620" s="771">
        <v>7132470004</v>
      </c>
      <c r="B620" s="772" t="s">
        <v>1357</v>
      </c>
      <c r="C620" s="773" t="s">
        <v>18</v>
      </c>
      <c r="D620" s="765">
        <v>86.07</v>
      </c>
      <c r="E620" s="766"/>
      <c r="F620" s="774"/>
      <c r="G620" s="790" t="s">
        <v>952</v>
      </c>
      <c r="H620" s="770"/>
    </row>
    <row r="621" spans="1:54" ht="30.75" customHeight="1">
      <c r="A621" s="771">
        <v>7132490006</v>
      </c>
      <c r="B621" s="772" t="s">
        <v>1358</v>
      </c>
      <c r="C621" s="764" t="s">
        <v>15</v>
      </c>
      <c r="D621" s="765">
        <v>5793.77</v>
      </c>
      <c r="E621" s="774" t="s">
        <v>1359</v>
      </c>
      <c r="F621" s="766"/>
      <c r="G621" s="766"/>
      <c r="H621" s="770"/>
    </row>
    <row r="622" spans="1:54" ht="24" customHeight="1">
      <c r="A622" s="771">
        <v>7132490052</v>
      </c>
      <c r="B622" s="772" t="s">
        <v>1360</v>
      </c>
      <c r="C622" s="773" t="s">
        <v>18</v>
      </c>
      <c r="D622" s="765">
        <v>74.55</v>
      </c>
      <c r="E622" s="774"/>
      <c r="F622" s="774"/>
      <c r="G622" s="790" t="s">
        <v>952</v>
      </c>
      <c r="H622" s="770"/>
      <c r="K622" s="770"/>
    </row>
    <row r="623" spans="1:54" ht="24" customHeight="1">
      <c r="A623" s="771">
        <v>7132490053</v>
      </c>
      <c r="B623" s="772" t="s">
        <v>1361</v>
      </c>
      <c r="C623" s="773" t="s">
        <v>18</v>
      </c>
      <c r="D623" s="765">
        <v>134.19</v>
      </c>
      <c r="E623" s="774"/>
      <c r="F623" s="774"/>
      <c r="G623" s="766"/>
      <c r="H623" s="770"/>
    </row>
    <row r="624" spans="1:54" ht="24" customHeight="1">
      <c r="A624" s="771">
        <v>7132498006</v>
      </c>
      <c r="B624" s="772" t="s">
        <v>1362</v>
      </c>
      <c r="C624" s="773" t="s">
        <v>66</v>
      </c>
      <c r="D624" s="765">
        <v>682.5</v>
      </c>
      <c r="E624" s="774" t="s">
        <v>1363</v>
      </c>
      <c r="F624" s="774"/>
      <c r="G624" s="766"/>
      <c r="H624" s="770"/>
    </row>
    <row r="625" spans="1:8" ht="30.75" customHeight="1">
      <c r="A625" s="762">
        <v>7130310027</v>
      </c>
      <c r="B625" s="810" t="s">
        <v>1364</v>
      </c>
      <c r="C625" s="764" t="s">
        <v>194</v>
      </c>
      <c r="D625" s="765">
        <v>336.33</v>
      </c>
      <c r="E625" s="772" t="s">
        <v>1365</v>
      </c>
      <c r="F625" s="774"/>
      <c r="G625" s="763"/>
      <c r="H625" s="854"/>
    </row>
    <row r="626" spans="1:8" ht="30.75" customHeight="1">
      <c r="A626" s="762">
        <v>7130310029</v>
      </c>
      <c r="B626" s="810" t="s">
        <v>1366</v>
      </c>
      <c r="C626" s="764" t="s">
        <v>194</v>
      </c>
      <c r="D626" s="765">
        <v>374.22</v>
      </c>
      <c r="E626" s="772" t="s">
        <v>1367</v>
      </c>
      <c r="F626" s="774"/>
      <c r="G626" s="763"/>
      <c r="H626" s="854"/>
    </row>
    <row r="627" spans="1:8" ht="30.75" customHeight="1">
      <c r="A627" s="762">
        <v>7130310002</v>
      </c>
      <c r="B627" s="810" t="s">
        <v>1368</v>
      </c>
      <c r="C627" s="764" t="s">
        <v>194</v>
      </c>
      <c r="D627" s="765">
        <v>415.72</v>
      </c>
      <c r="E627" s="772" t="s">
        <v>1369</v>
      </c>
      <c r="F627" s="763"/>
      <c r="G627" s="383"/>
      <c r="H627" s="854"/>
    </row>
    <row r="628" spans="1:8" ht="30.75" customHeight="1">
      <c r="A628" s="762">
        <v>7130310047</v>
      </c>
      <c r="B628" s="810" t="s">
        <v>1370</v>
      </c>
      <c r="C628" s="764" t="s">
        <v>194</v>
      </c>
      <c r="D628" s="765">
        <v>683.18</v>
      </c>
      <c r="E628" s="772" t="s">
        <v>1371</v>
      </c>
      <c r="F628" s="774"/>
      <c r="G628" s="763"/>
      <c r="H628" s="854"/>
    </row>
    <row r="629" spans="1:8" ht="30.75" customHeight="1">
      <c r="A629" s="762">
        <v>7130310048</v>
      </c>
      <c r="B629" s="810" t="s">
        <v>1372</v>
      </c>
      <c r="C629" s="764" t="s">
        <v>194</v>
      </c>
      <c r="D629" s="765">
        <v>813.54</v>
      </c>
      <c r="E629" s="772" t="s">
        <v>1373</v>
      </c>
      <c r="F629" s="774"/>
      <c r="G629" s="763"/>
      <c r="H629" s="854"/>
    </row>
    <row r="630" spans="1:8" ht="28.5" customHeight="1">
      <c r="A630" s="762">
        <v>7130310045</v>
      </c>
      <c r="B630" s="810" t="s">
        <v>1374</v>
      </c>
      <c r="C630" s="764" t="s">
        <v>194</v>
      </c>
      <c r="D630" s="765">
        <v>505.73</v>
      </c>
      <c r="E630" s="772" t="s">
        <v>1375</v>
      </c>
      <c r="F630" s="774"/>
      <c r="G630" s="763"/>
      <c r="H630" s="854"/>
    </row>
    <row r="631" spans="1:8" ht="28.5" customHeight="1">
      <c r="A631" s="762">
        <v>7130310046</v>
      </c>
      <c r="B631" s="810" t="s">
        <v>1376</v>
      </c>
      <c r="C631" s="764" t="s">
        <v>194</v>
      </c>
      <c r="D631" s="765">
        <v>552.79999999999995</v>
      </c>
      <c r="E631" s="772" t="s">
        <v>1377</v>
      </c>
      <c r="F631" s="774"/>
      <c r="G631" s="763"/>
      <c r="H631" s="854"/>
    </row>
    <row r="632" spans="1:8" s="784" customFormat="1" ht="24" customHeight="1">
      <c r="A632" s="792"/>
      <c r="B632" s="855" t="s">
        <v>1378</v>
      </c>
      <c r="C632" s="805"/>
      <c r="D632" s="765"/>
      <c r="E632" s="795"/>
      <c r="F632" s="781"/>
      <c r="G632" s="793"/>
      <c r="H632" s="856"/>
    </row>
    <row r="633" spans="1:8" ht="30.75" customHeight="1">
      <c r="A633" s="762">
        <v>7130320050</v>
      </c>
      <c r="B633" s="857" t="s">
        <v>1379</v>
      </c>
      <c r="C633" s="386" t="s">
        <v>15</v>
      </c>
      <c r="D633" s="765">
        <v>1203.46</v>
      </c>
      <c r="E633" s="857" t="s">
        <v>1380</v>
      </c>
      <c r="F633" s="774"/>
      <c r="G633" s="858"/>
      <c r="H633" s="854"/>
    </row>
    <row r="634" spans="1:8" ht="24" customHeight="1">
      <c r="A634" s="762">
        <v>7130320051</v>
      </c>
      <c r="B634" s="859" t="s">
        <v>1381</v>
      </c>
      <c r="C634" s="386" t="s">
        <v>15</v>
      </c>
      <c r="D634" s="765">
        <v>482.6</v>
      </c>
      <c r="E634" s="859" t="s">
        <v>1382</v>
      </c>
      <c r="F634" s="774"/>
      <c r="G634" s="858"/>
      <c r="H634" s="854"/>
    </row>
    <row r="635" spans="1:8" ht="31.5" customHeight="1">
      <c r="A635" s="762">
        <v>7130320052</v>
      </c>
      <c r="B635" s="857" t="s">
        <v>1383</v>
      </c>
      <c r="C635" s="386" t="s">
        <v>15</v>
      </c>
      <c r="D635" s="765">
        <v>1179.27</v>
      </c>
      <c r="E635" s="857" t="s">
        <v>307</v>
      </c>
      <c r="F635" s="774"/>
      <c r="G635" s="858"/>
      <c r="H635" s="854"/>
    </row>
    <row r="636" spans="1:8" ht="30.75" customHeight="1">
      <c r="A636" s="762">
        <v>7130320054</v>
      </c>
      <c r="B636" s="857" t="s">
        <v>1384</v>
      </c>
      <c r="C636" s="386" t="s">
        <v>15</v>
      </c>
      <c r="D636" s="765">
        <v>1058.32</v>
      </c>
      <c r="E636" s="857" t="s">
        <v>1385</v>
      </c>
      <c r="F636" s="774"/>
      <c r="G636" s="858"/>
      <c r="H636" s="854"/>
    </row>
    <row r="637" spans="1:8" ht="24" customHeight="1">
      <c r="A637" s="762">
        <v>7130320055</v>
      </c>
      <c r="B637" s="857" t="s">
        <v>1386</v>
      </c>
      <c r="C637" s="386" t="s">
        <v>15</v>
      </c>
      <c r="D637" s="765">
        <v>1239.74</v>
      </c>
      <c r="E637" s="857" t="s">
        <v>1387</v>
      </c>
      <c r="F637" s="774"/>
      <c r="G637" s="858"/>
      <c r="H637" s="854"/>
    </row>
    <row r="638" spans="1:8" ht="24" customHeight="1">
      <c r="A638" s="762">
        <v>7130320056</v>
      </c>
      <c r="B638" s="857" t="s">
        <v>1388</v>
      </c>
      <c r="C638" s="386" t="s">
        <v>15</v>
      </c>
      <c r="D638" s="765">
        <v>665.23</v>
      </c>
      <c r="E638" s="857" t="s">
        <v>1389</v>
      </c>
      <c r="F638" s="774"/>
      <c r="G638" s="858"/>
      <c r="H638" s="854"/>
    </row>
    <row r="639" spans="1:8" ht="30" customHeight="1">
      <c r="A639" s="762">
        <v>7130320057</v>
      </c>
      <c r="B639" s="857" t="s">
        <v>1390</v>
      </c>
      <c r="C639" s="386" t="s">
        <v>15</v>
      </c>
      <c r="D639" s="765">
        <v>1239.74</v>
      </c>
      <c r="E639" s="857" t="s">
        <v>1391</v>
      </c>
      <c r="F639" s="774"/>
      <c r="G639" s="858"/>
      <c r="H639" s="854"/>
    </row>
    <row r="640" spans="1:8" ht="24" customHeight="1">
      <c r="A640" s="762">
        <v>7130320058</v>
      </c>
      <c r="B640" s="857" t="s">
        <v>1392</v>
      </c>
      <c r="C640" s="386" t="s">
        <v>15</v>
      </c>
      <c r="D640" s="765">
        <v>24.19</v>
      </c>
      <c r="E640" s="857" t="s">
        <v>1393</v>
      </c>
      <c r="F640" s="774"/>
      <c r="G640" s="858"/>
      <c r="H640" s="854"/>
    </row>
    <row r="641" spans="1:54" ht="24" customHeight="1">
      <c r="A641" s="762">
        <v>7130320059</v>
      </c>
      <c r="B641" s="857" t="s">
        <v>1394</v>
      </c>
      <c r="C641" s="386" t="s">
        <v>15</v>
      </c>
      <c r="D641" s="765">
        <v>665.23</v>
      </c>
      <c r="E641" s="857" t="s">
        <v>1395</v>
      </c>
      <c r="F641" s="774"/>
      <c r="G641" s="858"/>
      <c r="H641" s="854"/>
    </row>
    <row r="642" spans="1:54" s="777" customFormat="1" ht="28.5" customHeight="1">
      <c r="A642" s="771">
        <v>7130310025</v>
      </c>
      <c r="B642" s="772" t="s">
        <v>1396</v>
      </c>
      <c r="C642" s="764" t="s">
        <v>153</v>
      </c>
      <c r="D642" s="765">
        <v>22857.18</v>
      </c>
      <c r="E642" s="772" t="s">
        <v>1396</v>
      </c>
      <c r="F642" s="775" t="s">
        <v>362</v>
      </c>
      <c r="G642" s="766"/>
      <c r="H642" s="860"/>
      <c r="I642" s="861"/>
      <c r="J642" s="757"/>
      <c r="K642" s="757"/>
      <c r="L642" s="757"/>
      <c r="M642" s="757"/>
      <c r="N642" s="757"/>
      <c r="O642" s="757"/>
      <c r="P642" s="757"/>
      <c r="Q642" s="757"/>
      <c r="R642" s="757"/>
      <c r="S642" s="757"/>
      <c r="T642" s="757"/>
      <c r="U642" s="757"/>
      <c r="V642" s="757"/>
      <c r="W642" s="757"/>
      <c r="X642" s="757"/>
      <c r="Y642" s="757"/>
      <c r="Z642" s="757"/>
      <c r="AA642" s="757"/>
      <c r="AB642" s="757"/>
      <c r="AC642" s="757"/>
      <c r="AD642" s="757"/>
      <c r="AE642" s="757"/>
      <c r="AF642" s="757"/>
      <c r="AG642" s="757"/>
      <c r="AH642" s="757"/>
      <c r="AI642" s="757"/>
      <c r="AJ642" s="757"/>
      <c r="AK642" s="757"/>
      <c r="AL642" s="757"/>
      <c r="AM642" s="757"/>
      <c r="AN642" s="757"/>
      <c r="AO642" s="757"/>
      <c r="AP642" s="757"/>
      <c r="AQ642" s="757"/>
      <c r="AR642" s="757"/>
      <c r="AS642" s="757"/>
      <c r="AT642" s="757"/>
      <c r="AU642" s="757"/>
      <c r="AV642" s="757"/>
      <c r="AW642" s="757"/>
      <c r="AX642" s="757"/>
      <c r="AY642" s="757"/>
      <c r="AZ642" s="757"/>
      <c r="BA642" s="757"/>
      <c r="BB642" s="757"/>
    </row>
    <row r="643" spans="1:54" s="777" customFormat="1" ht="28.5" customHeight="1">
      <c r="A643" s="771">
        <v>7130310026</v>
      </c>
      <c r="B643" s="772" t="s">
        <v>1397</v>
      </c>
      <c r="C643" s="764" t="s">
        <v>153</v>
      </c>
      <c r="D643" s="765">
        <v>34724.129999999997</v>
      </c>
      <c r="E643" s="772" t="s">
        <v>1397</v>
      </c>
      <c r="F643" s="775" t="s">
        <v>362</v>
      </c>
      <c r="G643" s="766"/>
      <c r="H643" s="767"/>
      <c r="I643" s="757"/>
      <c r="J643" s="757"/>
      <c r="K643" s="757"/>
      <c r="L643" s="757"/>
      <c r="M643" s="757"/>
      <c r="N643" s="757"/>
      <c r="O643" s="757"/>
      <c r="P643" s="757"/>
      <c r="Q643" s="757"/>
      <c r="R643" s="757"/>
      <c r="S643" s="757"/>
      <c r="T643" s="757"/>
      <c r="U643" s="757"/>
      <c r="V643" s="757"/>
      <c r="W643" s="757"/>
      <c r="X643" s="757"/>
      <c r="Y643" s="757"/>
      <c r="Z643" s="757"/>
      <c r="AA643" s="757"/>
      <c r="AB643" s="757"/>
      <c r="AC643" s="757"/>
      <c r="AD643" s="757"/>
      <c r="AE643" s="757"/>
      <c r="AF643" s="757"/>
      <c r="AG643" s="757"/>
      <c r="AH643" s="757"/>
      <c r="AI643" s="757"/>
      <c r="AJ643" s="757"/>
      <c r="AK643" s="757"/>
      <c r="AL643" s="757"/>
      <c r="AM643" s="757"/>
      <c r="AN643" s="757"/>
      <c r="AO643" s="757"/>
      <c r="AP643" s="757"/>
      <c r="AQ643" s="757"/>
      <c r="AR643" s="757"/>
      <c r="AS643" s="757"/>
      <c r="AT643" s="757"/>
      <c r="AU643" s="757"/>
      <c r="AV643" s="757"/>
      <c r="AW643" s="757"/>
      <c r="AX643" s="757"/>
      <c r="AY643" s="757"/>
      <c r="AZ643" s="757"/>
      <c r="BA643" s="757"/>
      <c r="BB643" s="757"/>
    </row>
    <row r="644" spans="1:54" s="777" customFormat="1" ht="28.5" customHeight="1">
      <c r="A644" s="771">
        <v>7130310034</v>
      </c>
      <c r="B644" s="772" t="s">
        <v>1398</v>
      </c>
      <c r="C644" s="764" t="s">
        <v>153</v>
      </c>
      <c r="D644" s="765">
        <v>215920.77</v>
      </c>
      <c r="E644" s="772" t="s">
        <v>1398</v>
      </c>
      <c r="F644" s="775" t="s">
        <v>362</v>
      </c>
      <c r="G644" s="766"/>
      <c r="H644" s="770"/>
      <c r="I644" s="757"/>
      <c r="J644" s="757"/>
      <c r="K644" s="757"/>
      <c r="L644" s="757"/>
      <c r="M644" s="757"/>
      <c r="N644" s="757"/>
      <c r="O644" s="757"/>
      <c r="P644" s="757"/>
      <c r="Q644" s="757"/>
      <c r="R644" s="757"/>
      <c r="S644" s="757"/>
      <c r="T644" s="757"/>
      <c r="U644" s="757"/>
      <c r="V644" s="757"/>
      <c r="W644" s="757"/>
      <c r="X644" s="757"/>
      <c r="Y644" s="757"/>
      <c r="Z644" s="757"/>
      <c r="AA644" s="757"/>
      <c r="AB644" s="757"/>
      <c r="AC644" s="757"/>
      <c r="AD644" s="757"/>
      <c r="AE644" s="757"/>
      <c r="AF644" s="757"/>
      <c r="AG644" s="757"/>
      <c r="AH644" s="757"/>
      <c r="AI644" s="757"/>
      <c r="AJ644" s="757"/>
      <c r="AK644" s="757"/>
      <c r="AL644" s="757"/>
      <c r="AM644" s="757"/>
      <c r="AN644" s="757"/>
      <c r="AO644" s="757"/>
      <c r="AP644" s="757"/>
      <c r="AQ644" s="757"/>
      <c r="AR644" s="757"/>
      <c r="AS644" s="757"/>
      <c r="AT644" s="757"/>
      <c r="AU644" s="757"/>
      <c r="AV644" s="757"/>
      <c r="AW644" s="757"/>
      <c r="AX644" s="757"/>
      <c r="AY644" s="757"/>
      <c r="AZ644" s="757"/>
      <c r="BA644" s="757"/>
      <c r="BB644" s="757"/>
    </row>
    <row r="645" spans="1:54" s="777" customFormat="1" ht="28.5" customHeight="1">
      <c r="A645" s="771">
        <v>7130310035</v>
      </c>
      <c r="B645" s="772" t="s">
        <v>1399</v>
      </c>
      <c r="C645" s="764" t="s">
        <v>153</v>
      </c>
      <c r="D645" s="765">
        <v>307333.14</v>
      </c>
      <c r="E645" s="772" t="s">
        <v>1399</v>
      </c>
      <c r="F645" s="775" t="s">
        <v>362</v>
      </c>
      <c r="G645" s="766"/>
      <c r="H645" s="770"/>
      <c r="I645" s="757"/>
      <c r="J645" s="757"/>
      <c r="K645" s="757"/>
      <c r="L645" s="757"/>
      <c r="M645" s="757"/>
      <c r="N645" s="757"/>
      <c r="O645" s="757"/>
      <c r="P645" s="757"/>
      <c r="Q645" s="757"/>
      <c r="R645" s="757"/>
      <c r="S645" s="757"/>
      <c r="T645" s="757"/>
      <c r="U645" s="757"/>
      <c r="V645" s="757"/>
      <c r="W645" s="757"/>
      <c r="X645" s="757"/>
      <c r="Y645" s="757"/>
      <c r="Z645" s="757"/>
      <c r="AA645" s="757"/>
      <c r="AB645" s="757"/>
      <c r="AC645" s="757"/>
      <c r="AD645" s="757"/>
      <c r="AE645" s="757"/>
      <c r="AF645" s="757"/>
      <c r="AG645" s="757"/>
      <c r="AH645" s="757"/>
      <c r="AI645" s="757"/>
      <c r="AJ645" s="757"/>
      <c r="AK645" s="757"/>
      <c r="AL645" s="757"/>
      <c r="AM645" s="757"/>
      <c r="AN645" s="757"/>
      <c r="AO645" s="757"/>
      <c r="AP645" s="757"/>
      <c r="AQ645" s="757"/>
      <c r="AR645" s="757"/>
      <c r="AS645" s="757"/>
      <c r="AT645" s="757"/>
      <c r="AU645" s="757"/>
      <c r="AV645" s="757"/>
      <c r="AW645" s="757"/>
      <c r="AX645" s="757"/>
      <c r="AY645" s="757"/>
      <c r="AZ645" s="757"/>
      <c r="BA645" s="757"/>
      <c r="BB645" s="757"/>
    </row>
    <row r="646" spans="1:54" s="777" customFormat="1" ht="24" customHeight="1">
      <c r="A646" s="771">
        <v>7131310168</v>
      </c>
      <c r="B646" s="772" t="s">
        <v>1400</v>
      </c>
      <c r="C646" s="764" t="s">
        <v>94</v>
      </c>
      <c r="D646" s="765">
        <v>13294.93</v>
      </c>
      <c r="E646" s="773"/>
      <c r="F646" s="773"/>
      <c r="G646" s="766"/>
      <c r="H646" s="770"/>
      <c r="I646" s="757"/>
      <c r="J646" s="757"/>
      <c r="K646" s="757"/>
      <c r="L646" s="757"/>
      <c r="M646" s="757"/>
      <c r="N646" s="757"/>
      <c r="O646" s="757"/>
      <c r="P646" s="757"/>
      <c r="Q646" s="757"/>
      <c r="R646" s="757"/>
      <c r="S646" s="757"/>
      <c r="T646" s="757"/>
      <c r="U646" s="757"/>
      <c r="V646" s="757"/>
      <c r="W646" s="757"/>
      <c r="X646" s="757"/>
      <c r="Y646" s="757"/>
      <c r="Z646" s="757"/>
      <c r="AA646" s="757"/>
      <c r="AB646" s="757"/>
      <c r="AC646" s="757"/>
      <c r="AD646" s="757"/>
      <c r="AE646" s="757"/>
      <c r="AF646" s="757"/>
      <c r="AG646" s="757"/>
      <c r="AH646" s="757"/>
      <c r="AI646" s="757"/>
      <c r="AJ646" s="757"/>
      <c r="AK646" s="757"/>
      <c r="AL646" s="757"/>
      <c r="AM646" s="757"/>
      <c r="AN646" s="757"/>
      <c r="AO646" s="757"/>
      <c r="AP646" s="757"/>
      <c r="AQ646" s="757"/>
      <c r="AR646" s="757"/>
      <c r="AS646" s="757"/>
      <c r="AT646" s="757"/>
      <c r="AU646" s="757"/>
      <c r="AV646" s="757"/>
      <c r="AW646" s="757"/>
      <c r="AX646" s="757"/>
      <c r="AY646" s="757"/>
      <c r="AZ646" s="757"/>
      <c r="BA646" s="757"/>
      <c r="BB646" s="757"/>
    </row>
    <row r="647" spans="1:54" s="784" customFormat="1" ht="30.75" customHeight="1">
      <c r="A647" s="815"/>
      <c r="B647" s="795" t="s">
        <v>1401</v>
      </c>
      <c r="C647" s="805"/>
      <c r="D647" s="765"/>
      <c r="E647" s="794"/>
      <c r="F647" s="794"/>
      <c r="G647" s="862"/>
      <c r="H647" s="783"/>
    </row>
    <row r="648" spans="1:54" s="777" customFormat="1" ht="24" customHeight="1">
      <c r="A648" s="771">
        <v>7132230410</v>
      </c>
      <c r="B648" s="772" t="s">
        <v>1402</v>
      </c>
      <c r="C648" s="764" t="s">
        <v>94</v>
      </c>
      <c r="D648" s="765">
        <v>35171.86</v>
      </c>
      <c r="E648" s="773"/>
      <c r="F648" s="773"/>
      <c r="G648" s="836" t="s">
        <v>1403</v>
      </c>
      <c r="H648" s="770"/>
      <c r="I648" s="757"/>
      <c r="J648" s="757"/>
      <c r="K648" s="757"/>
      <c r="L648" s="757"/>
      <c r="M648" s="757"/>
      <c r="N648" s="757"/>
      <c r="O648" s="757"/>
      <c r="P648" s="757"/>
      <c r="Q648" s="757"/>
      <c r="R648" s="757"/>
      <c r="S648" s="757"/>
      <c r="T648" s="757"/>
      <c r="U648" s="757"/>
      <c r="V648" s="757"/>
      <c r="W648" s="757"/>
      <c r="X648" s="757"/>
      <c r="Y648" s="757"/>
      <c r="Z648" s="757"/>
      <c r="AA648" s="757"/>
      <c r="AB648" s="757"/>
      <c r="AC648" s="757"/>
      <c r="AD648" s="757"/>
      <c r="AE648" s="757"/>
      <c r="AF648" s="757"/>
      <c r="AG648" s="757"/>
      <c r="AH648" s="757"/>
      <c r="AI648" s="757"/>
      <c r="AJ648" s="757"/>
      <c r="AK648" s="757"/>
      <c r="AL648" s="757"/>
      <c r="AM648" s="757"/>
      <c r="AN648" s="757"/>
      <c r="AO648" s="757"/>
      <c r="AP648" s="757"/>
      <c r="AQ648" s="757"/>
      <c r="AR648" s="757"/>
      <c r="AS648" s="757"/>
      <c r="AT648" s="757"/>
      <c r="AU648" s="757"/>
      <c r="AV648" s="757"/>
      <c r="AW648" s="757"/>
      <c r="AX648" s="757"/>
      <c r="AY648" s="757"/>
      <c r="AZ648" s="757"/>
      <c r="BA648" s="757"/>
      <c r="BB648" s="757"/>
    </row>
    <row r="649" spans="1:54" s="777" customFormat="1" ht="24" customHeight="1">
      <c r="A649" s="771">
        <v>7132230403</v>
      </c>
      <c r="B649" s="772" t="s">
        <v>1404</v>
      </c>
      <c r="C649" s="764" t="s">
        <v>94</v>
      </c>
      <c r="D649" s="765">
        <v>37373.040000000001</v>
      </c>
      <c r="E649" s="773"/>
      <c r="F649" s="773"/>
      <c r="G649" s="836"/>
      <c r="H649" s="770"/>
      <c r="I649" s="757"/>
      <c r="J649" s="757"/>
      <c r="K649" s="757"/>
      <c r="L649" s="757"/>
      <c r="M649" s="757"/>
      <c r="N649" s="757"/>
      <c r="O649" s="757"/>
      <c r="P649" s="757"/>
      <c r="Q649" s="757"/>
      <c r="R649" s="757"/>
      <c r="S649" s="757"/>
      <c r="T649" s="757"/>
      <c r="U649" s="757"/>
      <c r="V649" s="757"/>
      <c r="W649" s="757"/>
      <c r="X649" s="757"/>
      <c r="Y649" s="757"/>
      <c r="Z649" s="757"/>
      <c r="AA649" s="757"/>
      <c r="AB649" s="757"/>
      <c r="AC649" s="757"/>
      <c r="AD649" s="757"/>
      <c r="AE649" s="757"/>
      <c r="AF649" s="757"/>
      <c r="AG649" s="757"/>
      <c r="AH649" s="757"/>
      <c r="AI649" s="757"/>
      <c r="AJ649" s="757"/>
      <c r="AK649" s="757"/>
      <c r="AL649" s="757"/>
      <c r="AM649" s="757"/>
      <c r="AN649" s="757"/>
      <c r="AO649" s="757"/>
      <c r="AP649" s="757"/>
      <c r="AQ649" s="757"/>
      <c r="AR649" s="757"/>
      <c r="AS649" s="757"/>
      <c r="AT649" s="757"/>
      <c r="AU649" s="757"/>
      <c r="AV649" s="757"/>
      <c r="AW649" s="757"/>
      <c r="AX649" s="757"/>
      <c r="AY649" s="757"/>
      <c r="AZ649" s="757"/>
      <c r="BA649" s="757"/>
      <c r="BB649" s="757"/>
    </row>
    <row r="650" spans="1:54" s="777" customFormat="1" ht="24" customHeight="1">
      <c r="A650" s="771">
        <v>7131900012</v>
      </c>
      <c r="B650" s="772" t="s">
        <v>1405</v>
      </c>
      <c r="C650" s="764" t="s">
        <v>94</v>
      </c>
      <c r="D650" s="765">
        <v>54986.82</v>
      </c>
      <c r="E650" s="773"/>
      <c r="F650" s="773"/>
      <c r="G650" s="852"/>
      <c r="H650" s="770"/>
      <c r="I650" s="757"/>
      <c r="J650" s="757"/>
      <c r="K650" s="757"/>
      <c r="L650" s="757"/>
      <c r="M650" s="757"/>
      <c r="N650" s="757"/>
      <c r="O650" s="757"/>
      <c r="P650" s="757"/>
      <c r="Q650" s="757"/>
      <c r="R650" s="757"/>
      <c r="S650" s="757"/>
      <c r="T650" s="757"/>
      <c r="U650" s="757"/>
      <c r="V650" s="757"/>
      <c r="W650" s="757"/>
      <c r="X650" s="757"/>
      <c r="Y650" s="757"/>
      <c r="Z650" s="757"/>
      <c r="AA650" s="757"/>
      <c r="AB650" s="757"/>
      <c r="AC650" s="757"/>
      <c r="AD650" s="757"/>
      <c r="AE650" s="757"/>
      <c r="AF650" s="757"/>
      <c r="AG650" s="757"/>
      <c r="AH650" s="757"/>
      <c r="AI650" s="757"/>
      <c r="AJ650" s="757"/>
      <c r="AK650" s="757"/>
      <c r="AL650" s="757"/>
      <c r="AM650" s="757"/>
      <c r="AN650" s="757"/>
      <c r="AO650" s="757"/>
      <c r="AP650" s="757"/>
      <c r="AQ650" s="757"/>
      <c r="AR650" s="757"/>
      <c r="AS650" s="757"/>
      <c r="AT650" s="757"/>
      <c r="AU650" s="757"/>
      <c r="AV650" s="757"/>
      <c r="AW650" s="757"/>
      <c r="AX650" s="757"/>
      <c r="AY650" s="757"/>
      <c r="AZ650" s="757"/>
      <c r="BA650" s="757"/>
      <c r="BB650" s="757"/>
    </row>
    <row r="651" spans="1:54" s="777" customFormat="1" ht="36" customHeight="1">
      <c r="A651" s="771">
        <v>7131900014</v>
      </c>
      <c r="B651" s="772" t="s">
        <v>1406</v>
      </c>
      <c r="C651" s="764" t="s">
        <v>94</v>
      </c>
      <c r="D651" s="765">
        <v>12441.94</v>
      </c>
      <c r="E651" s="773"/>
      <c r="F651" s="773"/>
      <c r="G651" s="852"/>
      <c r="H651" s="770"/>
      <c r="I651" s="757"/>
      <c r="J651" s="757"/>
      <c r="K651" s="757"/>
      <c r="L651" s="757"/>
      <c r="M651" s="757"/>
      <c r="N651" s="757"/>
      <c r="O651" s="757"/>
      <c r="P651" s="757"/>
      <c r="Q651" s="757"/>
      <c r="R651" s="757"/>
      <c r="S651" s="757"/>
      <c r="T651" s="757"/>
      <c r="U651" s="757"/>
      <c r="V651" s="757"/>
      <c r="W651" s="757"/>
      <c r="X651" s="757"/>
      <c r="Y651" s="757"/>
      <c r="Z651" s="757"/>
      <c r="AA651" s="757"/>
      <c r="AB651" s="757"/>
      <c r="AC651" s="757"/>
      <c r="AD651" s="757"/>
      <c r="AE651" s="757"/>
      <c r="AF651" s="757"/>
      <c r="AG651" s="757"/>
      <c r="AH651" s="757"/>
      <c r="AI651" s="757"/>
      <c r="AJ651" s="757"/>
      <c r="AK651" s="757"/>
      <c r="AL651" s="757"/>
      <c r="AM651" s="757"/>
      <c r="AN651" s="757"/>
      <c r="AO651" s="757"/>
      <c r="AP651" s="757"/>
      <c r="AQ651" s="757"/>
      <c r="AR651" s="757"/>
      <c r="AS651" s="757"/>
      <c r="AT651" s="757"/>
      <c r="AU651" s="757"/>
      <c r="AV651" s="757"/>
      <c r="AW651" s="757"/>
      <c r="AX651" s="757"/>
      <c r="AY651" s="757"/>
      <c r="AZ651" s="757"/>
      <c r="BA651" s="757"/>
      <c r="BB651" s="757"/>
    </row>
    <row r="652" spans="1:54" s="777" customFormat="1" ht="29.25" customHeight="1">
      <c r="A652" s="403">
        <v>7131900015</v>
      </c>
      <c r="B652" s="772" t="s">
        <v>1407</v>
      </c>
      <c r="C652" s="764" t="s">
        <v>94</v>
      </c>
      <c r="D652" s="765">
        <v>58500</v>
      </c>
      <c r="E652" s="773"/>
      <c r="F652" s="773"/>
      <c r="G652" s="852"/>
      <c r="H652" s="770"/>
      <c r="I652" s="757"/>
      <c r="J652" s="757"/>
      <c r="K652" s="757"/>
      <c r="L652" s="757"/>
      <c r="M652" s="757"/>
      <c r="N652" s="757"/>
      <c r="O652" s="757"/>
      <c r="P652" s="757"/>
      <c r="Q652" s="757"/>
      <c r="R652" s="757"/>
      <c r="S652" s="757"/>
      <c r="T652" s="757"/>
      <c r="U652" s="757"/>
      <c r="V652" s="757"/>
      <c r="W652" s="757"/>
      <c r="X652" s="757"/>
      <c r="Y652" s="757"/>
      <c r="Z652" s="757"/>
      <c r="AA652" s="757"/>
      <c r="AB652" s="757"/>
      <c r="AC652" s="757"/>
      <c r="AD652" s="757"/>
      <c r="AE652" s="757"/>
      <c r="AF652" s="757"/>
      <c r="AG652" s="757"/>
      <c r="AH652" s="757"/>
      <c r="AI652" s="757"/>
      <c r="AJ652" s="757"/>
      <c r="AK652" s="757"/>
      <c r="AL652" s="757"/>
      <c r="AM652" s="757"/>
      <c r="AN652" s="757"/>
      <c r="AO652" s="757"/>
      <c r="AP652" s="757"/>
      <c r="AQ652" s="757"/>
      <c r="AR652" s="757"/>
      <c r="AS652" s="757"/>
      <c r="AT652" s="757"/>
      <c r="AU652" s="757"/>
      <c r="AV652" s="757"/>
      <c r="AW652" s="757"/>
      <c r="AX652" s="757"/>
      <c r="AY652" s="757"/>
      <c r="AZ652" s="757"/>
      <c r="BA652" s="757"/>
      <c r="BB652" s="757"/>
    </row>
    <row r="653" spans="1:54" s="777" customFormat="1" ht="24" customHeight="1">
      <c r="A653" s="771">
        <v>7131960919</v>
      </c>
      <c r="B653" s="772" t="s">
        <v>1408</v>
      </c>
      <c r="C653" s="764" t="s">
        <v>94</v>
      </c>
      <c r="D653" s="765">
        <v>41628.99</v>
      </c>
      <c r="E653" s="773"/>
      <c r="F653" s="773"/>
      <c r="G653" s="766"/>
      <c r="H653" s="770"/>
      <c r="I653" s="757"/>
      <c r="J653" s="757"/>
      <c r="K653" s="757"/>
      <c r="L653" s="757"/>
      <c r="M653" s="757"/>
      <c r="N653" s="757"/>
      <c r="O653" s="757"/>
      <c r="P653" s="757"/>
      <c r="Q653" s="757"/>
      <c r="R653" s="757"/>
      <c r="S653" s="757"/>
      <c r="T653" s="757"/>
      <c r="U653" s="757"/>
      <c r="V653" s="757"/>
      <c r="W653" s="757"/>
      <c r="X653" s="757"/>
      <c r="Y653" s="757"/>
      <c r="Z653" s="757"/>
      <c r="AA653" s="757"/>
      <c r="AB653" s="757"/>
      <c r="AC653" s="757"/>
      <c r="AD653" s="757"/>
      <c r="AE653" s="757"/>
      <c r="AF653" s="757"/>
      <c r="AG653" s="757"/>
      <c r="AH653" s="757"/>
      <c r="AI653" s="757"/>
      <c r="AJ653" s="757"/>
      <c r="AK653" s="757"/>
      <c r="AL653" s="757"/>
      <c r="AM653" s="757"/>
      <c r="AN653" s="757"/>
      <c r="AO653" s="757"/>
      <c r="AP653" s="757"/>
      <c r="AQ653" s="757"/>
      <c r="AR653" s="757"/>
      <c r="AS653" s="757"/>
      <c r="AT653" s="757"/>
      <c r="AU653" s="757"/>
      <c r="AV653" s="757"/>
      <c r="AW653" s="757"/>
      <c r="AX653" s="757"/>
      <c r="AY653" s="757"/>
      <c r="AZ653" s="757"/>
      <c r="BA653" s="757"/>
      <c r="BB653" s="757"/>
    </row>
    <row r="654" spans="1:54" ht="24" customHeight="1">
      <c r="A654" s="863">
        <v>7130870040</v>
      </c>
      <c r="B654" s="831" t="s">
        <v>1409</v>
      </c>
      <c r="C654" s="864" t="s">
        <v>18</v>
      </c>
      <c r="D654" s="765">
        <v>91.32</v>
      </c>
      <c r="E654" s="773"/>
      <c r="F654" s="773"/>
      <c r="G654" s="766"/>
      <c r="H654" s="770"/>
    </row>
    <row r="655" spans="1:54" ht="24" customHeight="1">
      <c r="A655" s="863">
        <v>7130640039</v>
      </c>
      <c r="B655" s="407" t="s">
        <v>1410</v>
      </c>
      <c r="C655" s="864" t="s">
        <v>18</v>
      </c>
      <c r="D655" s="765">
        <v>36.96</v>
      </c>
      <c r="E655" s="407" t="s">
        <v>1411</v>
      </c>
      <c r="F655" s="773"/>
      <c r="G655" s="790"/>
      <c r="H655" s="770"/>
    </row>
    <row r="656" spans="1:54" ht="24" customHeight="1">
      <c r="A656" s="838">
        <v>7132444008</v>
      </c>
      <c r="B656" s="786" t="s">
        <v>1412</v>
      </c>
      <c r="C656" s="865" t="s">
        <v>15</v>
      </c>
      <c r="D656" s="765">
        <v>10.88</v>
      </c>
      <c r="E656" s="773"/>
      <c r="F656" s="773"/>
      <c r="G656" s="766"/>
      <c r="H656" s="770"/>
    </row>
    <row r="657" spans="1:54" ht="24" customHeight="1">
      <c r="A657" s="838">
        <v>7130820013</v>
      </c>
      <c r="B657" s="786" t="s">
        <v>1413</v>
      </c>
      <c r="C657" s="865" t="s">
        <v>15</v>
      </c>
      <c r="D657" s="765">
        <v>209.57</v>
      </c>
      <c r="E657" s="773"/>
      <c r="F657" s="773"/>
      <c r="G657" s="786"/>
      <c r="H657" s="770"/>
    </row>
    <row r="658" spans="1:54" ht="24" customHeight="1">
      <c r="A658" s="771">
        <v>7131930110</v>
      </c>
      <c r="B658" s="832" t="s">
        <v>1414</v>
      </c>
      <c r="C658" s="764" t="s">
        <v>94</v>
      </c>
      <c r="D658" s="765">
        <v>1660.15</v>
      </c>
      <c r="E658" s="773"/>
      <c r="F658" s="773"/>
      <c r="G658" s="774"/>
      <c r="H658" s="770"/>
    </row>
    <row r="659" spans="1:54" ht="24" customHeight="1">
      <c r="A659" s="771">
        <v>7131930111</v>
      </c>
      <c r="B659" s="832" t="s">
        <v>1415</v>
      </c>
      <c r="C659" s="764" t="s">
        <v>94</v>
      </c>
      <c r="D659" s="765">
        <v>2375.9299999999998</v>
      </c>
      <c r="E659" s="773"/>
      <c r="F659" s="773"/>
      <c r="G659" s="774"/>
      <c r="H659" s="770"/>
    </row>
    <row r="660" spans="1:54" ht="26.25" customHeight="1">
      <c r="A660" s="771">
        <v>7130800001</v>
      </c>
      <c r="B660" s="832" t="s">
        <v>1416</v>
      </c>
      <c r="C660" s="773" t="s">
        <v>94</v>
      </c>
      <c r="D660" s="765">
        <v>3195.95</v>
      </c>
      <c r="E660" s="773"/>
      <c r="F660" s="773"/>
      <c r="G660" s="764" t="s">
        <v>1860</v>
      </c>
      <c r="H660" s="770"/>
    </row>
    <row r="661" spans="1:54" ht="27.75" customHeight="1">
      <c r="A661" s="771">
        <v>7130800002</v>
      </c>
      <c r="B661" s="832" t="s">
        <v>1417</v>
      </c>
      <c r="C661" s="773" t="s">
        <v>94</v>
      </c>
      <c r="D661" s="765">
        <v>7887.84</v>
      </c>
      <c r="E661" s="773"/>
      <c r="F661" s="773"/>
      <c r="G661" s="764" t="s">
        <v>1860</v>
      </c>
      <c r="H661" s="770"/>
    </row>
    <row r="662" spans="1:54" ht="24" customHeight="1">
      <c r="A662" s="863">
        <v>7130820001</v>
      </c>
      <c r="B662" s="831" t="s">
        <v>1418</v>
      </c>
      <c r="C662" s="839" t="s">
        <v>350</v>
      </c>
      <c r="D662" s="765">
        <v>244.34</v>
      </c>
      <c r="E662" s="864"/>
      <c r="F662" s="864"/>
      <c r="G662" s="774"/>
      <c r="H662" s="770"/>
    </row>
    <row r="663" spans="1:54" ht="23.25" customHeight="1">
      <c r="A663" s="863">
        <v>7130820002</v>
      </c>
      <c r="B663" s="831" t="s">
        <v>1419</v>
      </c>
      <c r="C663" s="839" t="s">
        <v>350</v>
      </c>
      <c r="D663" s="765">
        <v>756.31</v>
      </c>
      <c r="E663" s="864"/>
      <c r="F663" s="864"/>
      <c r="G663" s="774"/>
      <c r="H663" s="770"/>
    </row>
    <row r="664" spans="1:54" ht="33" customHeight="1">
      <c r="A664" s="863">
        <v>7130820020</v>
      </c>
      <c r="B664" s="786" t="s">
        <v>1420</v>
      </c>
      <c r="C664" s="839" t="s">
        <v>350</v>
      </c>
      <c r="D664" s="765">
        <v>122.72</v>
      </c>
      <c r="E664" s="864"/>
      <c r="F664" s="864"/>
      <c r="G664" s="774"/>
      <c r="H664" s="770"/>
    </row>
    <row r="665" spans="1:54" s="777" customFormat="1" ht="24" customHeight="1">
      <c r="A665" s="771">
        <v>7131930220</v>
      </c>
      <c r="B665" s="772" t="s">
        <v>1421</v>
      </c>
      <c r="C665" s="764" t="s">
        <v>94</v>
      </c>
      <c r="D665" s="765">
        <v>7728.49</v>
      </c>
      <c r="E665" s="773"/>
      <c r="F665" s="773"/>
      <c r="G665" s="814"/>
      <c r="H665" s="770"/>
      <c r="I665" s="757"/>
      <c r="J665" s="757"/>
      <c r="K665" s="757"/>
      <c r="L665" s="757"/>
      <c r="M665" s="757"/>
      <c r="N665" s="757"/>
      <c r="O665" s="757"/>
      <c r="P665" s="757"/>
      <c r="Q665" s="757"/>
      <c r="R665" s="757"/>
      <c r="S665" s="757"/>
      <c r="T665" s="757"/>
      <c r="U665" s="757"/>
      <c r="V665" s="757"/>
      <c r="W665" s="757"/>
      <c r="X665" s="757"/>
      <c r="Y665" s="757"/>
      <c r="Z665" s="757"/>
      <c r="AA665" s="757"/>
      <c r="AB665" s="757"/>
      <c r="AC665" s="757"/>
      <c r="AD665" s="757"/>
      <c r="AE665" s="757"/>
      <c r="AF665" s="757"/>
      <c r="AG665" s="757"/>
      <c r="AH665" s="757"/>
      <c r="AI665" s="757"/>
      <c r="AJ665" s="757"/>
      <c r="AK665" s="757"/>
      <c r="AL665" s="757"/>
      <c r="AM665" s="757"/>
      <c r="AN665" s="757"/>
      <c r="AO665" s="757"/>
      <c r="AP665" s="757"/>
      <c r="AQ665" s="757"/>
      <c r="AR665" s="757"/>
      <c r="AS665" s="757"/>
      <c r="AT665" s="757"/>
      <c r="AU665" s="757"/>
      <c r="AV665" s="757"/>
      <c r="AW665" s="757"/>
      <c r="AX665" s="757"/>
      <c r="AY665" s="757"/>
      <c r="AZ665" s="757"/>
      <c r="BA665" s="757"/>
      <c r="BB665" s="757"/>
    </row>
    <row r="666" spans="1:54" s="777" customFormat="1" ht="24" customHeight="1">
      <c r="A666" s="771">
        <v>7131930320</v>
      </c>
      <c r="B666" s="772" t="s">
        <v>1422</v>
      </c>
      <c r="C666" s="764" t="s">
        <v>94</v>
      </c>
      <c r="D666" s="765">
        <v>14850.13</v>
      </c>
      <c r="E666" s="773"/>
      <c r="F666" s="773"/>
      <c r="G666" s="814"/>
      <c r="H666" s="770"/>
      <c r="I666" s="757"/>
      <c r="J666" s="757"/>
      <c r="K666" s="757"/>
      <c r="L666" s="757"/>
      <c r="M666" s="757"/>
      <c r="N666" s="757"/>
      <c r="O666" s="757"/>
      <c r="P666" s="757"/>
      <c r="Q666" s="757"/>
      <c r="R666" s="757"/>
      <c r="S666" s="757"/>
      <c r="T666" s="757"/>
      <c r="U666" s="757"/>
      <c r="V666" s="757"/>
      <c r="W666" s="757"/>
      <c r="X666" s="757"/>
      <c r="Y666" s="757"/>
      <c r="Z666" s="757"/>
      <c r="AA666" s="757"/>
      <c r="AB666" s="757"/>
      <c r="AC666" s="757"/>
      <c r="AD666" s="757"/>
      <c r="AE666" s="757"/>
      <c r="AF666" s="757"/>
      <c r="AG666" s="757"/>
      <c r="AH666" s="757"/>
      <c r="AI666" s="757"/>
      <c r="AJ666" s="757"/>
      <c r="AK666" s="757"/>
      <c r="AL666" s="757"/>
      <c r="AM666" s="757"/>
      <c r="AN666" s="757"/>
      <c r="AO666" s="757"/>
      <c r="AP666" s="757"/>
      <c r="AQ666" s="757"/>
      <c r="AR666" s="757"/>
      <c r="AS666" s="757"/>
      <c r="AT666" s="757"/>
      <c r="AU666" s="757"/>
      <c r="AV666" s="757"/>
      <c r="AW666" s="757"/>
      <c r="AX666" s="757"/>
      <c r="AY666" s="757"/>
      <c r="AZ666" s="757"/>
      <c r="BA666" s="757"/>
      <c r="BB666" s="757"/>
    </row>
    <row r="667" spans="1:54" ht="26.25" customHeight="1">
      <c r="A667" s="771">
        <v>7130800032</v>
      </c>
      <c r="B667" s="772" t="s">
        <v>1423</v>
      </c>
      <c r="C667" s="809" t="s">
        <v>15</v>
      </c>
      <c r="D667" s="765">
        <v>2673.3600000000019</v>
      </c>
      <c r="E667" s="773"/>
      <c r="F667" s="773"/>
      <c r="G667" s="764" t="s">
        <v>1860</v>
      </c>
      <c r="H667" s="770"/>
    </row>
    <row r="668" spans="1:54" ht="27" customHeight="1">
      <c r="A668" s="762">
        <v>7130311023</v>
      </c>
      <c r="B668" s="772" t="s">
        <v>1424</v>
      </c>
      <c r="C668" s="764" t="s">
        <v>381</v>
      </c>
      <c r="D668" s="765">
        <v>30.58</v>
      </c>
      <c r="E668" s="772" t="s">
        <v>1425</v>
      </c>
      <c r="F668" s="772"/>
      <c r="G668" s="774"/>
      <c r="H668" s="770"/>
    </row>
    <row r="669" spans="1:54" ht="27" customHeight="1">
      <c r="A669" s="762">
        <v>7130311024</v>
      </c>
      <c r="B669" s="772" t="s">
        <v>1426</v>
      </c>
      <c r="C669" s="764" t="s">
        <v>381</v>
      </c>
      <c r="D669" s="765">
        <v>36.69</v>
      </c>
      <c r="E669" s="772" t="s">
        <v>1427</v>
      </c>
      <c r="F669" s="772"/>
      <c r="G669" s="774"/>
      <c r="H669" s="770"/>
    </row>
    <row r="670" spans="1:54" ht="27" customHeight="1">
      <c r="A670" s="762">
        <v>7130311025</v>
      </c>
      <c r="B670" s="772" t="s">
        <v>1428</v>
      </c>
      <c r="C670" s="764" t="s">
        <v>381</v>
      </c>
      <c r="D670" s="765">
        <v>53.51</v>
      </c>
      <c r="E670" s="772" t="s">
        <v>1429</v>
      </c>
      <c r="F670" s="772"/>
      <c r="G670" s="774"/>
      <c r="H670" s="770"/>
    </row>
    <row r="671" spans="1:54" ht="27" customHeight="1">
      <c r="A671" s="762">
        <v>7130311026</v>
      </c>
      <c r="B671" s="772" t="s">
        <v>1430</v>
      </c>
      <c r="C671" s="764" t="s">
        <v>381</v>
      </c>
      <c r="D671" s="765">
        <v>64.209999999999994</v>
      </c>
      <c r="E671" s="772" t="s">
        <v>1431</v>
      </c>
      <c r="F671" s="772"/>
      <c r="G671" s="774"/>
      <c r="H671" s="770"/>
    </row>
    <row r="672" spans="1:54" ht="27" customHeight="1">
      <c r="A672" s="762">
        <v>7130311027</v>
      </c>
      <c r="B672" s="772" t="s">
        <v>1432</v>
      </c>
      <c r="C672" s="764" t="s">
        <v>381</v>
      </c>
      <c r="D672" s="765">
        <v>77.98</v>
      </c>
      <c r="E672" s="772" t="s">
        <v>1433</v>
      </c>
      <c r="F672" s="772"/>
      <c r="G672" s="774"/>
      <c r="H672" s="770"/>
    </row>
    <row r="673" spans="1:54" ht="27" customHeight="1">
      <c r="A673" s="762">
        <v>7130311028</v>
      </c>
      <c r="B673" s="772" t="s">
        <v>1434</v>
      </c>
      <c r="C673" s="764" t="s">
        <v>381</v>
      </c>
      <c r="D673" s="765">
        <v>93.27</v>
      </c>
      <c r="E673" s="772" t="s">
        <v>1435</v>
      </c>
      <c r="F673" s="772"/>
      <c r="G673" s="774"/>
      <c r="H673" s="770"/>
    </row>
    <row r="674" spans="1:54" ht="27" customHeight="1">
      <c r="A674" s="762">
        <v>7130311029</v>
      </c>
      <c r="B674" s="772" t="s">
        <v>1436</v>
      </c>
      <c r="C674" s="764" t="s">
        <v>381</v>
      </c>
      <c r="D674" s="765">
        <v>122.33</v>
      </c>
      <c r="E674" s="772" t="s">
        <v>1437</v>
      </c>
      <c r="F674" s="772"/>
      <c r="G674" s="774"/>
      <c r="H674" s="770"/>
    </row>
    <row r="675" spans="1:54" ht="27" customHeight="1">
      <c r="A675" s="762">
        <v>7130311030</v>
      </c>
      <c r="B675" s="772" t="s">
        <v>1438</v>
      </c>
      <c r="C675" s="764" t="s">
        <v>381</v>
      </c>
      <c r="D675" s="765">
        <v>155.96</v>
      </c>
      <c r="E675" s="772" t="s">
        <v>1439</v>
      </c>
      <c r="F675" s="772"/>
      <c r="G675" s="774"/>
      <c r="H675" s="770"/>
    </row>
    <row r="676" spans="1:54" s="777" customFormat="1" ht="27" customHeight="1">
      <c r="A676" s="762">
        <v>7130311085</v>
      </c>
      <c r="B676" s="772" t="s">
        <v>1440</v>
      </c>
      <c r="C676" s="764" t="s">
        <v>153</v>
      </c>
      <c r="D676" s="765">
        <v>235640.51</v>
      </c>
      <c r="E676" s="772" t="s">
        <v>1440</v>
      </c>
      <c r="F676" s="772"/>
      <c r="G676" s="790"/>
      <c r="H676" s="770"/>
      <c r="I676" s="757"/>
      <c r="J676" s="757"/>
      <c r="K676" s="757"/>
      <c r="L676" s="757"/>
      <c r="M676" s="757"/>
      <c r="N676" s="757"/>
      <c r="O676" s="757"/>
      <c r="P676" s="757"/>
      <c r="Q676" s="757"/>
      <c r="R676" s="757"/>
      <c r="S676" s="757"/>
      <c r="T676" s="757"/>
      <c r="U676" s="757"/>
      <c r="V676" s="757"/>
      <c r="W676" s="757"/>
      <c r="X676" s="757"/>
      <c r="Y676" s="757"/>
      <c r="Z676" s="757"/>
      <c r="AA676" s="757"/>
      <c r="AB676" s="757"/>
      <c r="AC676" s="757"/>
      <c r="AD676" s="757"/>
      <c r="AE676" s="757"/>
      <c r="AF676" s="757"/>
      <c r="AG676" s="757"/>
      <c r="AH676" s="757"/>
      <c r="AI676" s="757"/>
      <c r="AJ676" s="757"/>
      <c r="AK676" s="757"/>
      <c r="AL676" s="757"/>
      <c r="AM676" s="757"/>
      <c r="AN676" s="757"/>
      <c r="AO676" s="757"/>
      <c r="AP676" s="757"/>
      <c r="AQ676" s="757"/>
      <c r="AR676" s="757"/>
      <c r="AS676" s="757"/>
      <c r="AT676" s="757"/>
      <c r="AU676" s="757"/>
      <c r="AV676" s="757"/>
      <c r="AW676" s="757"/>
      <c r="AX676" s="757"/>
      <c r="AY676" s="757"/>
      <c r="AZ676" s="757"/>
      <c r="BA676" s="757"/>
      <c r="BB676" s="757"/>
    </row>
    <row r="677" spans="1:54" s="777" customFormat="1" ht="51">
      <c r="A677" s="762">
        <v>7132210017</v>
      </c>
      <c r="B677" s="772" t="s">
        <v>1441</v>
      </c>
      <c r="C677" s="764" t="s">
        <v>94</v>
      </c>
      <c r="D677" s="765">
        <v>77971.19</v>
      </c>
      <c r="E677" s="772" t="s">
        <v>1442</v>
      </c>
      <c r="F677" s="775" t="s">
        <v>362</v>
      </c>
      <c r="G677" s="408"/>
      <c r="H677" s="770"/>
      <c r="I677" s="757"/>
      <c r="J677" s="757"/>
      <c r="K677" s="757"/>
      <c r="L677" s="757"/>
      <c r="M677" s="757"/>
      <c r="N677" s="757"/>
      <c r="O677" s="757"/>
      <c r="P677" s="757"/>
      <c r="Q677" s="757"/>
      <c r="R677" s="757"/>
      <c r="S677" s="757"/>
      <c r="T677" s="757"/>
      <c r="U677" s="757"/>
      <c r="V677" s="757"/>
      <c r="W677" s="757"/>
      <c r="X677" s="757"/>
      <c r="Y677" s="757"/>
      <c r="Z677" s="757"/>
      <c r="AA677" s="757"/>
      <c r="AB677" s="757"/>
      <c r="AC677" s="757"/>
      <c r="AD677" s="757"/>
      <c r="AE677" s="757"/>
      <c r="AF677" s="757"/>
      <c r="AG677" s="757"/>
      <c r="AH677" s="757"/>
      <c r="AI677" s="757"/>
      <c r="AJ677" s="757"/>
      <c r="AK677" s="757"/>
      <c r="AL677" s="757"/>
      <c r="AM677" s="757"/>
      <c r="AN677" s="757"/>
      <c r="AO677" s="757"/>
      <c r="AP677" s="757"/>
      <c r="AQ677" s="757"/>
      <c r="AR677" s="757"/>
      <c r="AS677" s="757"/>
      <c r="AT677" s="757"/>
      <c r="AU677" s="757"/>
      <c r="AV677" s="757"/>
      <c r="AW677" s="757"/>
      <c r="AX677" s="757"/>
      <c r="AY677" s="757"/>
      <c r="AZ677" s="757"/>
      <c r="BA677" s="757"/>
      <c r="BB677" s="757"/>
    </row>
    <row r="678" spans="1:54" s="777" customFormat="1" ht="51">
      <c r="A678" s="762">
        <v>7132210018</v>
      </c>
      <c r="B678" s="772" t="s">
        <v>1443</v>
      </c>
      <c r="C678" s="764" t="s">
        <v>94</v>
      </c>
      <c r="D678" s="765">
        <v>65499.1</v>
      </c>
      <c r="E678" s="772" t="s">
        <v>1444</v>
      </c>
      <c r="F678" s="775" t="s">
        <v>362</v>
      </c>
      <c r="G678" s="772"/>
      <c r="H678" s="770"/>
      <c r="I678" s="757"/>
      <c r="J678" s="757"/>
      <c r="K678" s="757"/>
      <c r="L678" s="757"/>
      <c r="M678" s="757"/>
      <c r="N678" s="757"/>
      <c r="O678" s="757"/>
      <c r="P678" s="757"/>
      <c r="Q678" s="757"/>
      <c r="R678" s="757"/>
      <c r="S678" s="757"/>
      <c r="T678" s="757"/>
      <c r="U678" s="757"/>
      <c r="V678" s="757"/>
      <c r="W678" s="757"/>
      <c r="X678" s="757"/>
      <c r="Y678" s="757"/>
      <c r="Z678" s="757"/>
      <c r="AA678" s="757"/>
      <c r="AB678" s="757"/>
      <c r="AC678" s="757"/>
      <c r="AD678" s="757"/>
      <c r="AE678" s="757"/>
      <c r="AF678" s="757"/>
      <c r="AG678" s="757"/>
      <c r="AH678" s="757"/>
      <c r="AI678" s="757"/>
      <c r="AJ678" s="757"/>
      <c r="AK678" s="757"/>
      <c r="AL678" s="757"/>
      <c r="AM678" s="757"/>
      <c r="AN678" s="757"/>
      <c r="AO678" s="757"/>
      <c r="AP678" s="757"/>
      <c r="AQ678" s="757"/>
      <c r="AR678" s="757"/>
      <c r="AS678" s="757"/>
      <c r="AT678" s="757"/>
      <c r="AU678" s="757"/>
      <c r="AV678" s="757"/>
      <c r="AW678" s="757"/>
      <c r="AX678" s="757"/>
      <c r="AY678" s="757"/>
      <c r="AZ678" s="757"/>
      <c r="BA678" s="757"/>
      <c r="BB678" s="757"/>
    </row>
    <row r="679" spans="1:54" s="777" customFormat="1" ht="51">
      <c r="A679" s="762">
        <v>7132210019</v>
      </c>
      <c r="B679" s="772" t="s">
        <v>1445</v>
      </c>
      <c r="C679" s="764" t="s">
        <v>94</v>
      </c>
      <c r="D679" s="765">
        <v>126268.02</v>
      </c>
      <c r="E679" s="772" t="s">
        <v>1446</v>
      </c>
      <c r="F679" s="775" t="s">
        <v>362</v>
      </c>
      <c r="G679" s="772"/>
      <c r="H679" s="770"/>
      <c r="I679" s="757"/>
      <c r="J679" s="757"/>
      <c r="K679" s="757"/>
      <c r="L679" s="757"/>
      <c r="M679" s="757"/>
      <c r="N679" s="757"/>
      <c r="O679" s="757"/>
      <c r="P679" s="757"/>
      <c r="Q679" s="757"/>
      <c r="R679" s="757"/>
      <c r="S679" s="757"/>
      <c r="T679" s="757"/>
      <c r="U679" s="757"/>
      <c r="V679" s="757"/>
      <c r="W679" s="757"/>
      <c r="X679" s="757"/>
      <c r="Y679" s="757"/>
      <c r="Z679" s="757"/>
      <c r="AA679" s="757"/>
      <c r="AB679" s="757"/>
      <c r="AC679" s="757"/>
      <c r="AD679" s="757"/>
      <c r="AE679" s="757"/>
      <c r="AF679" s="757"/>
      <c r="AG679" s="757"/>
      <c r="AH679" s="757"/>
      <c r="AI679" s="757"/>
      <c r="AJ679" s="757"/>
      <c r="AK679" s="757"/>
      <c r="AL679" s="757"/>
      <c r="AM679" s="757"/>
      <c r="AN679" s="757"/>
      <c r="AO679" s="757"/>
      <c r="AP679" s="757"/>
      <c r="AQ679" s="757"/>
      <c r="AR679" s="757"/>
      <c r="AS679" s="757"/>
      <c r="AT679" s="757"/>
      <c r="AU679" s="757"/>
      <c r="AV679" s="757"/>
      <c r="AW679" s="757"/>
      <c r="AX679" s="757"/>
      <c r="AY679" s="757"/>
      <c r="AZ679" s="757"/>
      <c r="BA679" s="757"/>
      <c r="BB679" s="757"/>
    </row>
    <row r="680" spans="1:54" s="777" customFormat="1" ht="51">
      <c r="A680" s="762">
        <v>7132210020</v>
      </c>
      <c r="B680" s="772" t="s">
        <v>1447</v>
      </c>
      <c r="C680" s="764" t="s">
        <v>94</v>
      </c>
      <c r="D680" s="765">
        <v>166046.29999999999</v>
      </c>
      <c r="E680" s="772" t="s">
        <v>1448</v>
      </c>
      <c r="F680" s="775" t="s">
        <v>362</v>
      </c>
      <c r="G680" s="772"/>
      <c r="H680" s="770"/>
      <c r="I680" s="757"/>
      <c r="J680" s="757"/>
      <c r="K680" s="757"/>
      <c r="L680" s="757"/>
      <c r="M680" s="757"/>
      <c r="N680" s="757"/>
      <c r="O680" s="757"/>
      <c r="P680" s="757"/>
      <c r="Q680" s="757"/>
      <c r="R680" s="757"/>
      <c r="S680" s="757"/>
      <c r="T680" s="757"/>
      <c r="U680" s="757"/>
      <c r="V680" s="757"/>
      <c r="W680" s="757"/>
      <c r="X680" s="757"/>
      <c r="Y680" s="757"/>
      <c r="Z680" s="757"/>
      <c r="AA680" s="757"/>
      <c r="AB680" s="757"/>
      <c r="AC680" s="757"/>
      <c r="AD680" s="757"/>
      <c r="AE680" s="757"/>
      <c r="AF680" s="757"/>
      <c r="AG680" s="757"/>
      <c r="AH680" s="757"/>
      <c r="AI680" s="757"/>
      <c r="AJ680" s="757"/>
      <c r="AK680" s="757"/>
      <c r="AL680" s="757"/>
      <c r="AM680" s="757"/>
      <c r="AN680" s="757"/>
      <c r="AO680" s="757"/>
      <c r="AP680" s="757"/>
      <c r="AQ680" s="757"/>
      <c r="AR680" s="757"/>
      <c r="AS680" s="757"/>
      <c r="AT680" s="757"/>
      <c r="AU680" s="757"/>
      <c r="AV680" s="757"/>
      <c r="AW680" s="757"/>
      <c r="AX680" s="757"/>
      <c r="AY680" s="757"/>
      <c r="AZ680" s="757"/>
      <c r="BA680" s="757"/>
      <c r="BB680" s="757"/>
    </row>
    <row r="681" spans="1:54" s="777" customFormat="1" ht="51">
      <c r="A681" s="762">
        <v>7132210021</v>
      </c>
      <c r="B681" s="772" t="s">
        <v>1449</v>
      </c>
      <c r="C681" s="764" t="s">
        <v>94</v>
      </c>
      <c r="D681" s="765">
        <v>346912.44</v>
      </c>
      <c r="E681" s="772" t="s">
        <v>1450</v>
      </c>
      <c r="F681" s="775" t="s">
        <v>362</v>
      </c>
      <c r="G681" s="772"/>
      <c r="H681" s="770"/>
      <c r="I681" s="757"/>
      <c r="J681" s="757"/>
      <c r="K681" s="757"/>
      <c r="L681" s="757"/>
      <c r="M681" s="757"/>
      <c r="N681" s="757"/>
      <c r="O681" s="757"/>
      <c r="P681" s="757"/>
      <c r="Q681" s="757"/>
      <c r="R681" s="757"/>
      <c r="S681" s="757"/>
      <c r="T681" s="757"/>
      <c r="U681" s="757"/>
      <c r="V681" s="757"/>
      <c r="W681" s="757"/>
      <c r="X681" s="757"/>
      <c r="Y681" s="757"/>
      <c r="Z681" s="757"/>
      <c r="AA681" s="757"/>
      <c r="AB681" s="757"/>
      <c r="AC681" s="757"/>
      <c r="AD681" s="757"/>
      <c r="AE681" s="757"/>
      <c r="AF681" s="757"/>
      <c r="AG681" s="757"/>
      <c r="AH681" s="757"/>
      <c r="AI681" s="757"/>
      <c r="AJ681" s="757"/>
      <c r="AK681" s="757"/>
      <c r="AL681" s="757"/>
      <c r="AM681" s="757"/>
      <c r="AN681" s="757"/>
      <c r="AO681" s="757"/>
      <c r="AP681" s="757"/>
      <c r="AQ681" s="757"/>
      <c r="AR681" s="757"/>
      <c r="AS681" s="757"/>
      <c r="AT681" s="757"/>
      <c r="AU681" s="757"/>
      <c r="AV681" s="757"/>
      <c r="AW681" s="757"/>
      <c r="AX681" s="757"/>
      <c r="AY681" s="757"/>
      <c r="AZ681" s="757"/>
      <c r="BA681" s="757"/>
      <c r="BB681" s="757"/>
    </row>
    <row r="682" spans="1:54" s="777" customFormat="1" ht="51">
      <c r="A682" s="762">
        <v>7132220081</v>
      </c>
      <c r="B682" s="772" t="s">
        <v>1451</v>
      </c>
      <c r="C682" s="764" t="s">
        <v>94</v>
      </c>
      <c r="D682" s="765">
        <v>937399.72</v>
      </c>
      <c r="E682" s="772"/>
      <c r="F682" s="775" t="s">
        <v>362</v>
      </c>
      <c r="G682" s="772"/>
      <c r="H682" s="770"/>
      <c r="I682" s="757"/>
      <c r="J682" s="757"/>
      <c r="K682" s="757"/>
      <c r="L682" s="757"/>
      <c r="M682" s="757"/>
      <c r="N682" s="757"/>
      <c r="O682" s="757"/>
      <c r="P682" s="757"/>
      <c r="Q682" s="757"/>
      <c r="R682" s="757"/>
      <c r="S682" s="757"/>
      <c r="T682" s="757"/>
      <c r="U682" s="757"/>
      <c r="V682" s="757"/>
      <c r="W682" s="757"/>
      <c r="X682" s="757"/>
      <c r="Y682" s="757"/>
      <c r="Z682" s="757"/>
      <c r="AA682" s="757"/>
      <c r="AB682" s="757"/>
      <c r="AC682" s="757"/>
      <c r="AD682" s="757"/>
      <c r="AE682" s="757"/>
      <c r="AF682" s="757"/>
      <c r="AG682" s="757"/>
      <c r="AH682" s="757"/>
      <c r="AI682" s="757"/>
      <c r="AJ682" s="757"/>
      <c r="AK682" s="757"/>
      <c r="AL682" s="757"/>
      <c r="AM682" s="757"/>
      <c r="AN682" s="757"/>
      <c r="AO682" s="757"/>
      <c r="AP682" s="757"/>
      <c r="AQ682" s="757"/>
      <c r="AR682" s="757"/>
      <c r="AS682" s="757"/>
      <c r="AT682" s="757"/>
      <c r="AU682" s="757"/>
      <c r="AV682" s="757"/>
      <c r="AW682" s="757"/>
      <c r="AX682" s="757"/>
      <c r="AY682" s="757"/>
      <c r="AZ682" s="757"/>
      <c r="BA682" s="757"/>
      <c r="BB682" s="757"/>
    </row>
    <row r="683" spans="1:54" s="777" customFormat="1" ht="51">
      <c r="A683" s="762">
        <v>7132220082</v>
      </c>
      <c r="B683" s="772" t="s">
        <v>1452</v>
      </c>
      <c r="C683" s="764" t="s">
        <v>94</v>
      </c>
      <c r="D683" s="765">
        <v>1331201.1100000001</v>
      </c>
      <c r="E683" s="772"/>
      <c r="F683" s="775" t="s">
        <v>362</v>
      </c>
      <c r="G683" s="772"/>
      <c r="H683" s="770"/>
      <c r="I683" s="757"/>
      <c r="J683" s="757"/>
      <c r="K683" s="757"/>
      <c r="L683" s="757"/>
      <c r="M683" s="757"/>
      <c r="N683" s="757"/>
      <c r="O683" s="757"/>
      <c r="P683" s="757"/>
      <c r="Q683" s="757"/>
      <c r="R683" s="757"/>
      <c r="S683" s="757"/>
      <c r="T683" s="757"/>
      <c r="U683" s="757"/>
      <c r="V683" s="757"/>
      <c r="W683" s="757"/>
      <c r="X683" s="757"/>
      <c r="Y683" s="757"/>
      <c r="Z683" s="757"/>
      <c r="AA683" s="757"/>
      <c r="AB683" s="757"/>
      <c r="AC683" s="757"/>
      <c r="AD683" s="757"/>
      <c r="AE683" s="757"/>
      <c r="AF683" s="757"/>
      <c r="AG683" s="757"/>
      <c r="AH683" s="757"/>
      <c r="AI683" s="757"/>
      <c r="AJ683" s="757"/>
      <c r="AK683" s="757"/>
      <c r="AL683" s="757"/>
      <c r="AM683" s="757"/>
      <c r="AN683" s="757"/>
      <c r="AO683" s="757"/>
      <c r="AP683" s="757"/>
      <c r="AQ683" s="757"/>
      <c r="AR683" s="757"/>
      <c r="AS683" s="757"/>
      <c r="AT683" s="757"/>
      <c r="AU683" s="757"/>
      <c r="AV683" s="757"/>
      <c r="AW683" s="757"/>
      <c r="AX683" s="757"/>
      <c r="AY683" s="757"/>
      <c r="AZ683" s="757"/>
      <c r="BA683" s="757"/>
      <c r="BB683" s="757"/>
    </row>
    <row r="684" spans="1:54" s="777" customFormat="1" ht="51">
      <c r="A684" s="762">
        <v>7132210022</v>
      </c>
      <c r="B684" s="772" t="s">
        <v>1453</v>
      </c>
      <c r="C684" s="764" t="s">
        <v>94</v>
      </c>
      <c r="D684" s="765">
        <v>81269.62</v>
      </c>
      <c r="E684" s="772"/>
      <c r="F684" s="775"/>
      <c r="G684" s="772"/>
      <c r="H684" s="770"/>
      <c r="I684" s="757"/>
      <c r="J684" s="757"/>
      <c r="K684" s="757"/>
      <c r="L684" s="757"/>
      <c r="M684" s="757"/>
      <c r="N684" s="757"/>
      <c r="O684" s="757"/>
      <c r="P684" s="757"/>
      <c r="Q684" s="757"/>
      <c r="R684" s="757"/>
      <c r="S684" s="757"/>
      <c r="T684" s="757"/>
      <c r="U684" s="757"/>
      <c r="V684" s="757"/>
      <c r="W684" s="757"/>
      <c r="X684" s="757"/>
      <c r="Y684" s="757"/>
      <c r="Z684" s="757"/>
      <c r="AA684" s="757"/>
      <c r="AB684" s="757"/>
      <c r="AC684" s="757"/>
      <c r="AD684" s="757"/>
      <c r="AE684" s="757"/>
      <c r="AF684" s="757"/>
      <c r="AG684" s="757"/>
      <c r="AH684" s="757"/>
      <c r="AI684" s="757"/>
      <c r="AJ684" s="757"/>
      <c r="AK684" s="757"/>
      <c r="AL684" s="757"/>
      <c r="AM684" s="757"/>
      <c r="AN684" s="757"/>
      <c r="AO684" s="757"/>
      <c r="AP684" s="757"/>
      <c r="AQ684" s="757"/>
      <c r="AR684" s="757"/>
      <c r="AS684" s="757"/>
      <c r="AT684" s="757"/>
      <c r="AU684" s="757"/>
      <c r="AV684" s="757"/>
      <c r="AW684" s="757"/>
      <c r="AX684" s="757"/>
      <c r="AY684" s="757"/>
      <c r="AZ684" s="757"/>
      <c r="BA684" s="757"/>
      <c r="BB684" s="757"/>
    </row>
    <row r="685" spans="1:54" s="777" customFormat="1" ht="51">
      <c r="A685" s="762">
        <v>7132210023</v>
      </c>
      <c r="B685" s="772" t="s">
        <v>1454</v>
      </c>
      <c r="C685" s="764" t="s">
        <v>94</v>
      </c>
      <c r="D685" s="765">
        <v>139753.12</v>
      </c>
      <c r="E685" s="772"/>
      <c r="F685" s="775"/>
      <c r="G685" s="866"/>
      <c r="H685" s="770"/>
      <c r="I685" s="757"/>
      <c r="J685" s="757"/>
      <c r="K685" s="757"/>
      <c r="L685" s="757"/>
      <c r="M685" s="757"/>
      <c r="N685" s="757"/>
      <c r="O685" s="757"/>
      <c r="P685" s="757"/>
      <c r="Q685" s="757"/>
      <c r="R685" s="757"/>
      <c r="S685" s="757"/>
      <c r="T685" s="757"/>
      <c r="U685" s="757"/>
      <c r="V685" s="757"/>
      <c r="W685" s="757"/>
      <c r="X685" s="757"/>
      <c r="Y685" s="757"/>
      <c r="Z685" s="757"/>
      <c r="AA685" s="757"/>
      <c r="AB685" s="757"/>
      <c r="AC685" s="757"/>
      <c r="AD685" s="757"/>
      <c r="AE685" s="757"/>
      <c r="AF685" s="757"/>
      <c r="AG685" s="757"/>
      <c r="AH685" s="757"/>
      <c r="AI685" s="757"/>
      <c r="AJ685" s="757"/>
      <c r="AK685" s="757"/>
      <c r="AL685" s="757"/>
      <c r="AM685" s="757"/>
      <c r="AN685" s="757"/>
      <c r="AO685" s="757"/>
      <c r="AP685" s="757"/>
      <c r="AQ685" s="757"/>
      <c r="AR685" s="757"/>
      <c r="AS685" s="757"/>
      <c r="AT685" s="757"/>
      <c r="AU685" s="757"/>
      <c r="AV685" s="757"/>
      <c r="AW685" s="757"/>
      <c r="AX685" s="757"/>
      <c r="AY685" s="757"/>
      <c r="AZ685" s="757"/>
      <c r="BA685" s="757"/>
      <c r="BB685" s="757"/>
    </row>
    <row r="686" spans="1:54" s="777" customFormat="1" ht="63.75">
      <c r="A686" s="762">
        <v>7132210024</v>
      </c>
      <c r="B686" s="772" t="s">
        <v>1455</v>
      </c>
      <c r="C686" s="764" t="s">
        <v>94</v>
      </c>
      <c r="D686" s="765">
        <v>167006.10999999999</v>
      </c>
      <c r="E686" s="772"/>
      <c r="F686" s="775"/>
      <c r="G686" s="866"/>
      <c r="H686" s="770"/>
      <c r="I686" s="757"/>
      <c r="J686" s="757"/>
      <c r="K686" s="757"/>
      <c r="L686" s="757"/>
      <c r="M686" s="757"/>
      <c r="N686" s="757"/>
      <c r="O686" s="757"/>
      <c r="P686" s="757"/>
      <c r="Q686" s="757"/>
      <c r="R686" s="757"/>
      <c r="S686" s="757"/>
      <c r="T686" s="757"/>
      <c r="U686" s="757"/>
      <c r="V686" s="757"/>
      <c r="W686" s="757"/>
      <c r="X686" s="757"/>
      <c r="Y686" s="757"/>
      <c r="Z686" s="757"/>
      <c r="AA686" s="757"/>
      <c r="AB686" s="757"/>
      <c r="AC686" s="757"/>
      <c r="AD686" s="757"/>
      <c r="AE686" s="757"/>
      <c r="AF686" s="757"/>
      <c r="AG686" s="757"/>
      <c r="AH686" s="757"/>
      <c r="AI686" s="757"/>
      <c r="AJ686" s="757"/>
      <c r="AK686" s="757"/>
      <c r="AL686" s="757"/>
      <c r="AM686" s="757"/>
      <c r="AN686" s="757"/>
      <c r="AO686" s="757"/>
      <c r="AP686" s="757"/>
      <c r="AQ686" s="757"/>
      <c r="AR686" s="757"/>
      <c r="AS686" s="757"/>
      <c r="AT686" s="757"/>
      <c r="AU686" s="757"/>
      <c r="AV686" s="757"/>
      <c r="AW686" s="757"/>
      <c r="AX686" s="757"/>
      <c r="AY686" s="757"/>
      <c r="AZ686" s="757"/>
      <c r="BA686" s="757"/>
      <c r="BB686" s="757"/>
    </row>
    <row r="687" spans="1:54" s="777" customFormat="1" ht="63.75">
      <c r="A687" s="762">
        <v>7132210025</v>
      </c>
      <c r="B687" s="772" t="s">
        <v>1456</v>
      </c>
      <c r="C687" s="764" t="s">
        <v>94</v>
      </c>
      <c r="D687" s="765">
        <v>365978.57</v>
      </c>
      <c r="E687" s="772"/>
      <c r="F687" s="766"/>
      <c r="G687" s="766"/>
      <c r="H687" s="770"/>
      <c r="I687" s="757"/>
      <c r="J687" s="757"/>
      <c r="K687" s="757"/>
      <c r="L687" s="757"/>
      <c r="M687" s="757"/>
      <c r="N687" s="757"/>
      <c r="O687" s="757"/>
      <c r="P687" s="757"/>
      <c r="Q687" s="757"/>
      <c r="R687" s="757"/>
      <c r="S687" s="757"/>
      <c r="T687" s="757"/>
      <c r="U687" s="757"/>
      <c r="V687" s="757"/>
      <c r="W687" s="757"/>
      <c r="X687" s="757"/>
      <c r="Y687" s="757"/>
      <c r="Z687" s="757"/>
      <c r="AA687" s="757"/>
      <c r="AB687" s="757"/>
      <c r="AC687" s="757"/>
      <c r="AD687" s="757"/>
      <c r="AE687" s="757"/>
      <c r="AF687" s="757"/>
      <c r="AG687" s="757"/>
      <c r="AH687" s="757"/>
      <c r="AI687" s="757"/>
      <c r="AJ687" s="757"/>
      <c r="AK687" s="757"/>
      <c r="AL687" s="757"/>
      <c r="AM687" s="757"/>
      <c r="AN687" s="757"/>
      <c r="AO687" s="757"/>
      <c r="AP687" s="757"/>
      <c r="AQ687" s="757"/>
      <c r="AR687" s="757"/>
      <c r="AS687" s="757"/>
      <c r="AT687" s="757"/>
      <c r="AU687" s="757"/>
      <c r="AV687" s="757"/>
      <c r="AW687" s="757"/>
      <c r="AX687" s="757"/>
      <c r="AY687" s="757"/>
      <c r="AZ687" s="757"/>
      <c r="BA687" s="757"/>
      <c r="BB687" s="757"/>
    </row>
    <row r="688" spans="1:54" s="777" customFormat="1" ht="51">
      <c r="A688" s="762">
        <v>7132210027</v>
      </c>
      <c r="B688" s="772" t="s">
        <v>1457</v>
      </c>
      <c r="C688" s="764" t="s">
        <v>94</v>
      </c>
      <c r="D688" s="765">
        <v>853265.84</v>
      </c>
      <c r="E688" s="772"/>
      <c r="F688" s="775"/>
      <c r="G688" s="866"/>
      <c r="H688" s="770"/>
      <c r="I688" s="757"/>
      <c r="J688" s="757"/>
      <c r="K688" s="757"/>
      <c r="L688" s="757"/>
      <c r="M688" s="757"/>
      <c r="N688" s="757"/>
      <c r="O688" s="757"/>
      <c r="P688" s="757"/>
      <c r="Q688" s="757"/>
      <c r="R688" s="757"/>
      <c r="S688" s="757"/>
      <c r="T688" s="757"/>
      <c r="U688" s="757"/>
      <c r="V688" s="757"/>
      <c r="W688" s="757"/>
      <c r="X688" s="757"/>
      <c r="Y688" s="757"/>
      <c r="Z688" s="757"/>
      <c r="AA688" s="757"/>
      <c r="AB688" s="757"/>
      <c r="AC688" s="757"/>
      <c r="AD688" s="757"/>
      <c r="AE688" s="757"/>
      <c r="AF688" s="757"/>
      <c r="AG688" s="757"/>
      <c r="AH688" s="757"/>
      <c r="AI688" s="757"/>
      <c r="AJ688" s="757"/>
      <c r="AK688" s="757"/>
      <c r="AL688" s="757"/>
      <c r="AM688" s="757"/>
      <c r="AN688" s="757"/>
      <c r="AO688" s="757"/>
      <c r="AP688" s="757"/>
      <c r="AQ688" s="757"/>
      <c r="AR688" s="757"/>
      <c r="AS688" s="757"/>
      <c r="AT688" s="757"/>
      <c r="AU688" s="757"/>
      <c r="AV688" s="757"/>
      <c r="AW688" s="757"/>
      <c r="AX688" s="757"/>
      <c r="AY688" s="757"/>
      <c r="AZ688" s="757"/>
      <c r="BA688" s="757"/>
      <c r="BB688" s="757"/>
    </row>
    <row r="689" spans="1:54" s="777" customFormat="1" ht="63.75">
      <c r="A689" s="409">
        <v>7132210028</v>
      </c>
      <c r="B689" s="410" t="s">
        <v>1458</v>
      </c>
      <c r="C689" s="764" t="s">
        <v>94</v>
      </c>
      <c r="D689" s="765">
        <v>81211.25</v>
      </c>
      <c r="E689" s="772"/>
      <c r="F689" s="764"/>
      <c r="G689" s="866"/>
      <c r="H689" s="770"/>
      <c r="I689" s="757"/>
      <c r="J689" s="757"/>
      <c r="K689" s="757"/>
      <c r="L689" s="757"/>
      <c r="M689" s="757"/>
      <c r="N689" s="757"/>
      <c r="O689" s="757"/>
      <c r="P689" s="757"/>
      <c r="Q689" s="757"/>
      <c r="R689" s="757"/>
      <c r="S689" s="757"/>
      <c r="T689" s="757"/>
      <c r="U689" s="757"/>
      <c r="V689" s="757"/>
      <c r="W689" s="757"/>
      <c r="X689" s="757"/>
      <c r="Y689" s="757"/>
      <c r="Z689" s="757"/>
      <c r="AA689" s="757"/>
      <c r="AB689" s="757"/>
      <c r="AC689" s="757"/>
      <c r="AD689" s="757"/>
      <c r="AE689" s="757"/>
      <c r="AF689" s="757"/>
      <c r="AG689" s="757"/>
      <c r="AH689" s="757"/>
      <c r="AI689" s="757"/>
      <c r="AJ689" s="757"/>
      <c r="AK689" s="757"/>
      <c r="AL689" s="757"/>
      <c r="AM689" s="757"/>
      <c r="AN689" s="757"/>
      <c r="AO689" s="757"/>
      <c r="AP689" s="757"/>
      <c r="AQ689" s="757"/>
      <c r="AR689" s="757"/>
      <c r="AS689" s="757"/>
      <c r="AT689" s="757"/>
      <c r="AU689" s="757"/>
      <c r="AV689" s="757"/>
      <c r="AW689" s="757"/>
      <c r="AX689" s="757"/>
      <c r="AY689" s="757"/>
      <c r="AZ689" s="757"/>
      <c r="BA689" s="757"/>
      <c r="BB689" s="757"/>
    </row>
    <row r="690" spans="1:54" s="777" customFormat="1" ht="63.75">
      <c r="A690" s="411">
        <v>7132210029</v>
      </c>
      <c r="B690" s="412" t="s">
        <v>1459</v>
      </c>
      <c r="C690" s="764" t="s">
        <v>94</v>
      </c>
      <c r="D690" s="765">
        <v>145769.67000000001</v>
      </c>
      <c r="E690" s="772"/>
      <c r="F690" s="764"/>
      <c r="G690" s="866"/>
      <c r="H690" s="770"/>
      <c r="I690" s="757"/>
      <c r="J690" s="757"/>
      <c r="K690" s="757"/>
      <c r="L690" s="757"/>
      <c r="M690" s="757"/>
      <c r="N690" s="757"/>
      <c r="O690" s="757"/>
      <c r="P690" s="757"/>
      <c r="Q690" s="757"/>
      <c r="R690" s="757"/>
      <c r="S690" s="757"/>
      <c r="T690" s="757"/>
      <c r="U690" s="757"/>
      <c r="V690" s="757"/>
      <c r="W690" s="757"/>
      <c r="X690" s="757"/>
      <c r="Y690" s="757"/>
      <c r="Z690" s="757"/>
      <c r="AA690" s="757"/>
      <c r="AB690" s="757"/>
      <c r="AC690" s="757"/>
      <c r="AD690" s="757"/>
      <c r="AE690" s="757"/>
      <c r="AF690" s="757"/>
      <c r="AG690" s="757"/>
      <c r="AH690" s="757"/>
      <c r="AI690" s="757"/>
      <c r="AJ690" s="757"/>
      <c r="AK690" s="757"/>
      <c r="AL690" s="757"/>
      <c r="AM690" s="757"/>
      <c r="AN690" s="757"/>
      <c r="AO690" s="757"/>
      <c r="AP690" s="757"/>
      <c r="AQ690" s="757"/>
      <c r="AR690" s="757"/>
      <c r="AS690" s="757"/>
      <c r="AT690" s="757"/>
      <c r="AU690" s="757"/>
      <c r="AV690" s="757"/>
      <c r="AW690" s="757"/>
      <c r="AX690" s="757"/>
      <c r="AY690" s="757"/>
      <c r="AZ690" s="757"/>
      <c r="BA690" s="757"/>
      <c r="BB690" s="757"/>
    </row>
    <row r="691" spans="1:54" s="777" customFormat="1" ht="63.75">
      <c r="A691" s="411">
        <v>7132210030</v>
      </c>
      <c r="B691" s="412" t="s">
        <v>1460</v>
      </c>
      <c r="C691" s="764" t="s">
        <v>94</v>
      </c>
      <c r="D691" s="765">
        <v>189019.87</v>
      </c>
      <c r="E691" s="772"/>
      <c r="F691" s="764"/>
      <c r="G691" s="866"/>
      <c r="H691" s="770"/>
      <c r="I691" s="757"/>
      <c r="J691" s="757"/>
      <c r="K691" s="757"/>
      <c r="L691" s="757"/>
      <c r="M691" s="757"/>
      <c r="N691" s="757"/>
      <c r="O691" s="757"/>
      <c r="P691" s="757"/>
      <c r="Q691" s="757"/>
      <c r="R691" s="757"/>
      <c r="S691" s="757"/>
      <c r="T691" s="757"/>
      <c r="U691" s="757"/>
      <c r="V691" s="757"/>
      <c r="W691" s="757"/>
      <c r="X691" s="757"/>
      <c r="Y691" s="757"/>
      <c r="Z691" s="757"/>
      <c r="AA691" s="757"/>
      <c r="AB691" s="757"/>
      <c r="AC691" s="757"/>
      <c r="AD691" s="757"/>
      <c r="AE691" s="757"/>
      <c r="AF691" s="757"/>
      <c r="AG691" s="757"/>
      <c r="AH691" s="757"/>
      <c r="AI691" s="757"/>
      <c r="AJ691" s="757"/>
      <c r="AK691" s="757"/>
      <c r="AL691" s="757"/>
      <c r="AM691" s="757"/>
      <c r="AN691" s="757"/>
      <c r="AO691" s="757"/>
      <c r="AP691" s="757"/>
      <c r="AQ691" s="757"/>
      <c r="AR691" s="757"/>
      <c r="AS691" s="757"/>
      <c r="AT691" s="757"/>
      <c r="AU691" s="757"/>
      <c r="AV691" s="757"/>
      <c r="AW691" s="757"/>
      <c r="AX691" s="757"/>
      <c r="AY691" s="757"/>
      <c r="AZ691" s="757"/>
      <c r="BA691" s="757"/>
      <c r="BB691" s="757"/>
    </row>
    <row r="692" spans="1:54" s="777" customFormat="1" ht="51">
      <c r="A692" s="409">
        <v>7132220085</v>
      </c>
      <c r="B692" s="412" t="s">
        <v>1461</v>
      </c>
      <c r="C692" s="764" t="s">
        <v>94</v>
      </c>
      <c r="D692" s="765">
        <v>951166.23</v>
      </c>
      <c r="E692" s="772"/>
      <c r="F692" s="764"/>
      <c r="G692" s="866"/>
      <c r="H692" s="770"/>
      <c r="I692" s="757"/>
      <c r="J692" s="757"/>
      <c r="K692" s="757"/>
      <c r="L692" s="757"/>
      <c r="M692" s="757"/>
      <c r="N692" s="757"/>
      <c r="O692" s="757"/>
      <c r="P692" s="757"/>
      <c r="Q692" s="757"/>
      <c r="R692" s="757"/>
      <c r="S692" s="757"/>
      <c r="T692" s="757"/>
      <c r="U692" s="757"/>
      <c r="V692" s="757"/>
      <c r="W692" s="757"/>
      <c r="X692" s="757"/>
      <c r="Y692" s="757"/>
      <c r="Z692" s="757"/>
      <c r="AA692" s="757"/>
      <c r="AB692" s="757"/>
      <c r="AC692" s="757"/>
      <c r="AD692" s="757"/>
      <c r="AE692" s="757"/>
      <c r="AF692" s="757"/>
      <c r="AG692" s="757"/>
      <c r="AH692" s="757"/>
      <c r="AI692" s="757"/>
      <c r="AJ692" s="757"/>
      <c r="AK692" s="757"/>
      <c r="AL692" s="757"/>
      <c r="AM692" s="757"/>
      <c r="AN692" s="757"/>
      <c r="AO692" s="757"/>
      <c r="AP692" s="757"/>
      <c r="AQ692" s="757"/>
      <c r="AR692" s="757"/>
      <c r="AS692" s="757"/>
      <c r="AT692" s="757"/>
      <c r="AU692" s="757"/>
      <c r="AV692" s="757"/>
      <c r="AW692" s="757"/>
      <c r="AX692" s="757"/>
      <c r="AY692" s="757"/>
      <c r="AZ692" s="757"/>
      <c r="BA692" s="757"/>
      <c r="BB692" s="757"/>
    </row>
    <row r="693" spans="1:54" s="777" customFormat="1" ht="51">
      <c r="A693" s="411">
        <v>7132220086</v>
      </c>
      <c r="B693" s="412" t="s">
        <v>1462</v>
      </c>
      <c r="C693" s="764" t="s">
        <v>94</v>
      </c>
      <c r="D693" s="765">
        <v>1353934.78</v>
      </c>
      <c r="E693" s="772"/>
      <c r="F693" s="764"/>
      <c r="G693" s="866"/>
      <c r="H693" s="770"/>
      <c r="I693" s="757"/>
      <c r="J693" s="757"/>
      <c r="K693" s="757"/>
      <c r="L693" s="757"/>
      <c r="M693" s="757"/>
      <c r="N693" s="757"/>
      <c r="O693" s="757"/>
      <c r="P693" s="757"/>
      <c r="Q693" s="757"/>
      <c r="R693" s="757"/>
      <c r="S693" s="757"/>
      <c r="T693" s="757"/>
      <c r="U693" s="757"/>
      <c r="V693" s="757"/>
      <c r="W693" s="757"/>
      <c r="X693" s="757"/>
      <c r="Y693" s="757"/>
      <c r="Z693" s="757"/>
      <c r="AA693" s="757"/>
      <c r="AB693" s="757"/>
      <c r="AC693" s="757"/>
      <c r="AD693" s="757"/>
      <c r="AE693" s="757"/>
      <c r="AF693" s="757"/>
      <c r="AG693" s="757"/>
      <c r="AH693" s="757"/>
      <c r="AI693" s="757"/>
      <c r="AJ693" s="757"/>
      <c r="AK693" s="757"/>
      <c r="AL693" s="757"/>
      <c r="AM693" s="757"/>
      <c r="AN693" s="757"/>
      <c r="AO693" s="757"/>
      <c r="AP693" s="757"/>
      <c r="AQ693" s="757"/>
      <c r="AR693" s="757"/>
      <c r="AS693" s="757"/>
      <c r="AT693" s="757"/>
      <c r="AU693" s="757"/>
      <c r="AV693" s="757"/>
      <c r="AW693" s="757"/>
      <c r="AX693" s="757"/>
      <c r="AY693" s="757"/>
      <c r="AZ693" s="757"/>
      <c r="BA693" s="757"/>
      <c r="BB693" s="757"/>
    </row>
    <row r="694" spans="1:54" s="970" customFormat="1" ht="24" customHeight="1">
      <c r="A694" s="971">
        <v>7130640008</v>
      </c>
      <c r="B694" s="965" t="s">
        <v>1463</v>
      </c>
      <c r="C694" s="964" t="s">
        <v>94</v>
      </c>
      <c r="D694" s="966">
        <v>0</v>
      </c>
      <c r="E694" s="967"/>
      <c r="F694" s="967"/>
      <c r="G694" s="968" t="s">
        <v>395</v>
      </c>
      <c r="H694" s="969"/>
    </row>
    <row r="695" spans="1:54" ht="30.75" customHeight="1">
      <c r="A695" s="411">
        <v>7130300055</v>
      </c>
      <c r="B695" s="772" t="s">
        <v>1870</v>
      </c>
      <c r="C695" s="764" t="s">
        <v>94</v>
      </c>
      <c r="D695" s="765">
        <v>173</v>
      </c>
      <c r="E695" s="763"/>
      <c r="F695" s="868" t="s">
        <v>1860</v>
      </c>
      <c r="G695" s="868" t="s">
        <v>1930</v>
      </c>
      <c r="H695" s="770"/>
    </row>
    <row r="696" spans="1:54" ht="28.5" customHeight="1">
      <c r="A696" s="411">
        <v>7130300056</v>
      </c>
      <c r="B696" s="772" t="s">
        <v>1871</v>
      </c>
      <c r="C696" s="764" t="s">
        <v>94</v>
      </c>
      <c r="D696" s="765">
        <v>293</v>
      </c>
      <c r="E696" s="763"/>
      <c r="F696" s="868" t="s">
        <v>1860</v>
      </c>
      <c r="G696" s="868" t="s">
        <v>1930</v>
      </c>
      <c r="H696" s="770"/>
    </row>
    <row r="697" spans="1:54" ht="24" customHeight="1">
      <c r="A697" s="762">
        <v>7131210011</v>
      </c>
      <c r="B697" s="772" t="s">
        <v>1464</v>
      </c>
      <c r="C697" s="764" t="s">
        <v>94</v>
      </c>
      <c r="D697" s="765">
        <v>76.23</v>
      </c>
      <c r="E697" s="763" t="s">
        <v>1465</v>
      </c>
      <c r="F697" s="867"/>
      <c r="G697" s="790"/>
      <c r="H697" s="770"/>
    </row>
    <row r="698" spans="1:54" ht="24" customHeight="1">
      <c r="A698" s="762">
        <v>7131210009</v>
      </c>
      <c r="B698" s="772" t="s">
        <v>1466</v>
      </c>
      <c r="C698" s="764" t="s">
        <v>53</v>
      </c>
      <c r="D698" s="765">
        <v>239.59</v>
      </c>
      <c r="E698" s="772" t="s">
        <v>1466</v>
      </c>
      <c r="F698" s="867"/>
      <c r="G698" s="790"/>
      <c r="H698" s="770"/>
    </row>
    <row r="699" spans="1:54" ht="24" customHeight="1">
      <c r="A699" s="762">
        <v>7131210030</v>
      </c>
      <c r="B699" s="385" t="s">
        <v>1467</v>
      </c>
      <c r="C699" s="413" t="s">
        <v>53</v>
      </c>
      <c r="D699" s="765">
        <v>2466.17</v>
      </c>
      <c r="E699" s="385" t="s">
        <v>1467</v>
      </c>
      <c r="F699" s="867"/>
      <c r="G699" s="790"/>
      <c r="H699" s="770"/>
    </row>
    <row r="700" spans="1:54" ht="24" customHeight="1">
      <c r="A700" s="762">
        <v>7131210031</v>
      </c>
      <c r="B700" s="385" t="s">
        <v>1468</v>
      </c>
      <c r="C700" s="413" t="s">
        <v>53</v>
      </c>
      <c r="D700" s="765">
        <v>3185.78</v>
      </c>
      <c r="E700" s="385" t="s">
        <v>1468</v>
      </c>
      <c r="F700" s="867"/>
      <c r="G700" s="790"/>
      <c r="H700" s="770"/>
    </row>
    <row r="701" spans="1:54" ht="24" customHeight="1">
      <c r="A701" s="762">
        <v>7131210032</v>
      </c>
      <c r="B701" s="385" t="s">
        <v>1469</v>
      </c>
      <c r="C701" s="413" t="s">
        <v>53</v>
      </c>
      <c r="D701" s="765">
        <v>4506.68</v>
      </c>
      <c r="E701" s="385" t="s">
        <v>1469</v>
      </c>
      <c r="F701" s="867"/>
      <c r="G701" s="790"/>
      <c r="H701" s="770"/>
    </row>
    <row r="702" spans="1:54" ht="24" customHeight="1">
      <c r="A702" s="762">
        <v>7131210033</v>
      </c>
      <c r="B702" s="385" t="s">
        <v>1470</v>
      </c>
      <c r="C702" s="413" t="s">
        <v>53</v>
      </c>
      <c r="D702" s="765">
        <v>6124.58</v>
      </c>
      <c r="E702" s="385" t="s">
        <v>1470</v>
      </c>
      <c r="F702" s="867"/>
      <c r="G702" s="790"/>
      <c r="H702" s="770"/>
    </row>
    <row r="703" spans="1:54" ht="24" customHeight="1">
      <c r="A703" s="762">
        <v>7131210034</v>
      </c>
      <c r="B703" s="385" t="s">
        <v>1471</v>
      </c>
      <c r="C703" s="413" t="s">
        <v>53</v>
      </c>
      <c r="D703" s="765">
        <v>10801.4</v>
      </c>
      <c r="E703" s="385" t="s">
        <v>1471</v>
      </c>
      <c r="F703" s="867"/>
      <c r="G703" s="790"/>
      <c r="H703" s="770"/>
    </row>
    <row r="704" spans="1:54" ht="24" customHeight="1">
      <c r="A704" s="762">
        <v>7131210035</v>
      </c>
      <c r="B704" s="385" t="s">
        <v>1472</v>
      </c>
      <c r="C704" s="413" t="s">
        <v>53</v>
      </c>
      <c r="D704" s="765">
        <v>10479.41</v>
      </c>
      <c r="E704" s="385" t="s">
        <v>1472</v>
      </c>
      <c r="F704" s="867"/>
      <c r="G704" s="790"/>
      <c r="H704" s="770"/>
    </row>
    <row r="705" spans="1:54" ht="24" customHeight="1">
      <c r="A705" s="762">
        <v>7131210036</v>
      </c>
      <c r="B705" s="385" t="s">
        <v>1473</v>
      </c>
      <c r="C705" s="413" t="s">
        <v>53</v>
      </c>
      <c r="D705" s="765">
        <v>6998.47</v>
      </c>
      <c r="E705" s="385" t="s">
        <v>1473</v>
      </c>
      <c r="F705" s="867"/>
      <c r="G705" s="790"/>
      <c r="H705" s="770"/>
    </row>
    <row r="706" spans="1:54" s="784" customFormat="1" ht="24" customHeight="1">
      <c r="A706" s="815">
        <v>7131210023</v>
      </c>
      <c r="B706" s="795" t="s">
        <v>1474</v>
      </c>
      <c r="C706" s="869" t="s">
        <v>350</v>
      </c>
      <c r="D706" s="765"/>
      <c r="E706" s="793" t="s">
        <v>1475</v>
      </c>
      <c r="F706" s="794"/>
      <c r="G706" s="791" t="s">
        <v>395</v>
      </c>
      <c r="H706" s="783"/>
    </row>
    <row r="707" spans="1:54" s="784" customFormat="1" ht="24" customHeight="1">
      <c r="A707" s="815">
        <v>7131210024</v>
      </c>
      <c r="B707" s="795" t="s">
        <v>1476</v>
      </c>
      <c r="C707" s="869" t="s">
        <v>350</v>
      </c>
      <c r="D707" s="765"/>
      <c r="E707" s="793" t="s">
        <v>1477</v>
      </c>
      <c r="F707" s="794"/>
      <c r="G707" s="791" t="s">
        <v>395</v>
      </c>
      <c r="H707" s="783"/>
    </row>
    <row r="708" spans="1:54" s="784" customFormat="1" ht="24" customHeight="1">
      <c r="A708" s="815">
        <v>7131210025</v>
      </c>
      <c r="B708" s="795" t="s">
        <v>1478</v>
      </c>
      <c r="C708" s="869" t="s">
        <v>350</v>
      </c>
      <c r="D708" s="765"/>
      <c r="E708" s="793" t="s">
        <v>1479</v>
      </c>
      <c r="F708" s="794"/>
      <c r="G708" s="791" t="s">
        <v>395</v>
      </c>
      <c r="H708" s="783"/>
    </row>
    <row r="709" spans="1:54" ht="32.25" customHeight="1">
      <c r="A709" s="771">
        <v>7131941763</v>
      </c>
      <c r="B709" s="810" t="s">
        <v>1480</v>
      </c>
      <c r="C709" s="773" t="s">
        <v>6</v>
      </c>
      <c r="D709" s="765">
        <v>942179.74</v>
      </c>
      <c r="E709" s="810" t="s">
        <v>1481</v>
      </c>
      <c r="F709" s="773"/>
      <c r="G709" s="774"/>
      <c r="H709" s="770"/>
    </row>
    <row r="710" spans="1:54" ht="32.25" customHeight="1">
      <c r="A710" s="771">
        <v>7131941764</v>
      </c>
      <c r="B710" s="810" t="s">
        <v>1482</v>
      </c>
      <c r="C710" s="773" t="s">
        <v>6</v>
      </c>
      <c r="D710" s="765">
        <v>1338337.02</v>
      </c>
      <c r="E710" s="810" t="s">
        <v>1483</v>
      </c>
      <c r="F710" s="773"/>
      <c r="G710" s="774"/>
      <c r="H710" s="770"/>
    </row>
    <row r="711" spans="1:54" ht="38.25">
      <c r="A711" s="771">
        <v>7131941765</v>
      </c>
      <c r="B711" s="810" t="s">
        <v>1484</v>
      </c>
      <c r="C711" s="773" t="s">
        <v>6</v>
      </c>
      <c r="D711" s="765">
        <v>1727438.02</v>
      </c>
      <c r="E711" s="810" t="s">
        <v>1485</v>
      </c>
      <c r="F711" s="773"/>
      <c r="G711" s="774"/>
      <c r="H711" s="770"/>
    </row>
    <row r="712" spans="1:54" ht="33" customHeight="1">
      <c r="A712" s="771">
        <v>7131941766</v>
      </c>
      <c r="B712" s="810" t="s">
        <v>1486</v>
      </c>
      <c r="C712" s="773" t="s">
        <v>6</v>
      </c>
      <c r="D712" s="765">
        <v>2116539.0299999998</v>
      </c>
      <c r="E712" s="810" t="s">
        <v>1487</v>
      </c>
      <c r="F712" s="773"/>
      <c r="G712" s="774"/>
      <c r="H712" s="770"/>
    </row>
    <row r="713" spans="1:54" ht="24" customHeight="1">
      <c r="A713" s="771">
        <v>7131941767</v>
      </c>
      <c r="B713" s="810" t="s">
        <v>1488</v>
      </c>
      <c r="C713" s="773" t="s">
        <v>6</v>
      </c>
      <c r="D713" s="765">
        <v>339015.14</v>
      </c>
      <c r="E713" s="810" t="s">
        <v>1488</v>
      </c>
      <c r="F713" s="773"/>
      <c r="G713" s="774"/>
      <c r="H713" s="770"/>
    </row>
    <row r="714" spans="1:54" ht="24" customHeight="1">
      <c r="A714" s="771">
        <v>7131941768</v>
      </c>
      <c r="B714" s="810" t="s">
        <v>1489</v>
      </c>
      <c r="C714" s="773" t="s">
        <v>6</v>
      </c>
      <c r="D714" s="765">
        <v>396157.28</v>
      </c>
      <c r="E714" s="810" t="s">
        <v>1489</v>
      </c>
      <c r="F714" s="773"/>
      <c r="G714" s="774"/>
      <c r="H714" s="770"/>
    </row>
    <row r="715" spans="1:54" s="777" customFormat="1" ht="28.5" customHeight="1">
      <c r="A715" s="771">
        <v>7132230028</v>
      </c>
      <c r="B715" s="763" t="s">
        <v>1490</v>
      </c>
      <c r="C715" s="773" t="s">
        <v>94</v>
      </c>
      <c r="D715" s="765">
        <v>247754.7</v>
      </c>
      <c r="E715" s="870" t="s">
        <v>1491</v>
      </c>
      <c r="F715" s="772"/>
      <c r="G715" s="772"/>
      <c r="H715" s="770"/>
      <c r="I715" s="757"/>
      <c r="J715" s="757"/>
      <c r="K715" s="757"/>
      <c r="L715" s="757"/>
      <c r="M715" s="757"/>
      <c r="N715" s="757"/>
      <c r="O715" s="757"/>
      <c r="P715" s="757"/>
      <c r="Q715" s="757"/>
      <c r="R715" s="757"/>
      <c r="S715" s="757"/>
      <c r="T715" s="757"/>
      <c r="U715" s="757"/>
      <c r="V715" s="757"/>
      <c r="W715" s="757"/>
      <c r="X715" s="757"/>
      <c r="Y715" s="757"/>
      <c r="Z715" s="757"/>
      <c r="AA715" s="757"/>
      <c r="AB715" s="757"/>
      <c r="AC715" s="757"/>
      <c r="AD715" s="757"/>
      <c r="AE715" s="757"/>
      <c r="AF715" s="757"/>
      <c r="AG715" s="757"/>
      <c r="AH715" s="757"/>
      <c r="AI715" s="757"/>
      <c r="AJ715" s="757"/>
      <c r="AK715" s="757"/>
      <c r="AL715" s="757"/>
      <c r="AM715" s="757"/>
      <c r="AN715" s="757"/>
      <c r="AO715" s="757"/>
      <c r="AP715" s="757"/>
      <c r="AQ715" s="757"/>
      <c r="AR715" s="757"/>
      <c r="AS715" s="757"/>
      <c r="AT715" s="757"/>
      <c r="AU715" s="757"/>
      <c r="AV715" s="757"/>
      <c r="AW715" s="757"/>
      <c r="AX715" s="757"/>
      <c r="AY715" s="757"/>
      <c r="AZ715" s="757"/>
      <c r="BA715" s="757"/>
      <c r="BB715" s="757"/>
    </row>
    <row r="716" spans="1:54" s="777" customFormat="1" ht="28.5" customHeight="1">
      <c r="A716" s="771">
        <v>7132230029</v>
      </c>
      <c r="B716" s="763" t="s">
        <v>1492</v>
      </c>
      <c r="C716" s="773" t="s">
        <v>94</v>
      </c>
      <c r="D716" s="765">
        <v>247754.7</v>
      </c>
      <c r="E716" s="870" t="s">
        <v>1493</v>
      </c>
      <c r="F716" s="772"/>
      <c r="G716" s="772"/>
      <c r="H716" s="770"/>
      <c r="I716" s="757"/>
      <c r="J716" s="757"/>
      <c r="K716" s="757"/>
      <c r="L716" s="757"/>
      <c r="M716" s="757"/>
      <c r="N716" s="757"/>
      <c r="O716" s="757"/>
      <c r="P716" s="757"/>
      <c r="Q716" s="757"/>
      <c r="R716" s="757"/>
      <c r="S716" s="757"/>
      <c r="T716" s="757"/>
      <c r="U716" s="757"/>
      <c r="V716" s="757"/>
      <c r="W716" s="757"/>
      <c r="X716" s="757"/>
      <c r="Y716" s="757"/>
      <c r="Z716" s="757"/>
      <c r="AA716" s="757"/>
      <c r="AB716" s="757"/>
      <c r="AC716" s="757"/>
      <c r="AD716" s="757"/>
      <c r="AE716" s="757"/>
      <c r="AF716" s="757"/>
      <c r="AG716" s="757"/>
      <c r="AH716" s="757"/>
      <c r="AI716" s="757"/>
      <c r="AJ716" s="757"/>
      <c r="AK716" s="757"/>
      <c r="AL716" s="757"/>
      <c r="AM716" s="757"/>
      <c r="AN716" s="757"/>
      <c r="AO716" s="757"/>
      <c r="AP716" s="757"/>
      <c r="AQ716" s="757"/>
      <c r="AR716" s="757"/>
      <c r="AS716" s="757"/>
      <c r="AT716" s="757"/>
      <c r="AU716" s="757"/>
      <c r="AV716" s="757"/>
      <c r="AW716" s="757"/>
      <c r="AX716" s="757"/>
      <c r="AY716" s="757"/>
      <c r="AZ716" s="757"/>
      <c r="BA716" s="757"/>
      <c r="BB716" s="757"/>
    </row>
    <row r="717" spans="1:54" s="777" customFormat="1" ht="28.5" customHeight="1">
      <c r="A717" s="771">
        <v>7132230030</v>
      </c>
      <c r="B717" s="763" t="s">
        <v>1494</v>
      </c>
      <c r="C717" s="773" t="s">
        <v>94</v>
      </c>
      <c r="D717" s="765">
        <v>247754.7</v>
      </c>
      <c r="E717" s="810" t="s">
        <v>1495</v>
      </c>
      <c r="F717" s="772"/>
      <c r="G717" s="772"/>
      <c r="H717" s="770"/>
      <c r="I717" s="757"/>
      <c r="J717" s="757"/>
      <c r="K717" s="757"/>
      <c r="L717" s="757"/>
      <c r="M717" s="757"/>
      <c r="N717" s="757"/>
      <c r="O717" s="757"/>
      <c r="P717" s="757"/>
      <c r="Q717" s="757"/>
      <c r="R717" s="757"/>
      <c r="S717" s="757"/>
      <c r="T717" s="757"/>
      <c r="U717" s="757"/>
      <c r="V717" s="757"/>
      <c r="W717" s="757"/>
      <c r="X717" s="757"/>
      <c r="Y717" s="757"/>
      <c r="Z717" s="757"/>
      <c r="AA717" s="757"/>
      <c r="AB717" s="757"/>
      <c r="AC717" s="757"/>
      <c r="AD717" s="757"/>
      <c r="AE717" s="757"/>
      <c r="AF717" s="757"/>
      <c r="AG717" s="757"/>
      <c r="AH717" s="757"/>
      <c r="AI717" s="757"/>
      <c r="AJ717" s="757"/>
      <c r="AK717" s="757"/>
      <c r="AL717" s="757"/>
      <c r="AM717" s="757"/>
      <c r="AN717" s="757"/>
      <c r="AO717" s="757"/>
      <c r="AP717" s="757"/>
      <c r="AQ717" s="757"/>
      <c r="AR717" s="757"/>
      <c r="AS717" s="757"/>
      <c r="AT717" s="757"/>
      <c r="AU717" s="757"/>
      <c r="AV717" s="757"/>
      <c r="AW717" s="757"/>
      <c r="AX717" s="757"/>
      <c r="AY717" s="757"/>
      <c r="AZ717" s="757"/>
      <c r="BA717" s="757"/>
      <c r="BB717" s="757"/>
    </row>
    <row r="718" spans="1:54" s="777" customFormat="1" ht="28.5" customHeight="1">
      <c r="A718" s="771">
        <v>7132230031</v>
      </c>
      <c r="B718" s="763" t="s">
        <v>1496</v>
      </c>
      <c r="C718" s="773" t="s">
        <v>94</v>
      </c>
      <c r="D718" s="765">
        <v>118159.93</v>
      </c>
      <c r="E718" s="810" t="s">
        <v>1497</v>
      </c>
      <c r="F718" s="772"/>
      <c r="G718" s="772"/>
      <c r="H718" s="770"/>
      <c r="I718" s="757"/>
      <c r="J718" s="757"/>
      <c r="K718" s="757"/>
      <c r="L718" s="757"/>
      <c r="M718" s="757"/>
      <c r="N718" s="757"/>
      <c r="O718" s="757"/>
      <c r="P718" s="757"/>
      <c r="Q718" s="757"/>
      <c r="R718" s="757"/>
      <c r="S718" s="757"/>
      <c r="T718" s="757"/>
      <c r="U718" s="757"/>
      <c r="V718" s="757"/>
      <c r="W718" s="757"/>
      <c r="X718" s="757"/>
      <c r="Y718" s="757"/>
      <c r="Z718" s="757"/>
      <c r="AA718" s="757"/>
      <c r="AB718" s="757"/>
      <c r="AC718" s="757"/>
      <c r="AD718" s="757"/>
      <c r="AE718" s="757"/>
      <c r="AF718" s="757"/>
      <c r="AG718" s="757"/>
      <c r="AH718" s="757"/>
      <c r="AI718" s="757"/>
      <c r="AJ718" s="757"/>
      <c r="AK718" s="757"/>
      <c r="AL718" s="757"/>
      <c r="AM718" s="757"/>
      <c r="AN718" s="757"/>
      <c r="AO718" s="757"/>
      <c r="AP718" s="757"/>
      <c r="AQ718" s="757"/>
      <c r="AR718" s="757"/>
      <c r="AS718" s="757"/>
      <c r="AT718" s="757"/>
      <c r="AU718" s="757"/>
      <c r="AV718" s="757"/>
      <c r="AW718" s="757"/>
      <c r="AX718" s="757"/>
      <c r="AY718" s="757"/>
      <c r="AZ718" s="757"/>
      <c r="BA718" s="757"/>
      <c r="BB718" s="757"/>
    </row>
    <row r="719" spans="1:54" s="777" customFormat="1" ht="28.5" customHeight="1">
      <c r="A719" s="771">
        <v>7132230020</v>
      </c>
      <c r="B719" s="388" t="s">
        <v>1498</v>
      </c>
      <c r="C719" s="387" t="s">
        <v>94</v>
      </c>
      <c r="D719" s="765">
        <v>118159.93</v>
      </c>
      <c r="E719" s="810" t="s">
        <v>1499</v>
      </c>
      <c r="F719" s="772"/>
      <c r="G719" s="835"/>
      <c r="H719" s="770"/>
      <c r="I719" s="757"/>
      <c r="J719" s="757"/>
      <c r="K719" s="757"/>
      <c r="L719" s="757"/>
      <c r="M719" s="757"/>
      <c r="N719" s="757"/>
      <c r="O719" s="757"/>
      <c r="P719" s="757"/>
      <c r="Q719" s="757"/>
      <c r="R719" s="757"/>
      <c r="S719" s="757"/>
      <c r="T719" s="757"/>
      <c r="U719" s="757"/>
      <c r="V719" s="757"/>
      <c r="W719" s="757"/>
      <c r="X719" s="757"/>
      <c r="Y719" s="757"/>
      <c r="Z719" s="757"/>
      <c r="AA719" s="757"/>
      <c r="AB719" s="757"/>
      <c r="AC719" s="757"/>
      <c r="AD719" s="757"/>
      <c r="AE719" s="757"/>
      <c r="AF719" s="757"/>
      <c r="AG719" s="757"/>
      <c r="AH719" s="757"/>
      <c r="AI719" s="757"/>
      <c r="AJ719" s="757"/>
      <c r="AK719" s="757"/>
      <c r="AL719" s="757"/>
      <c r="AM719" s="757"/>
      <c r="AN719" s="757"/>
      <c r="AO719" s="757"/>
      <c r="AP719" s="757"/>
      <c r="AQ719" s="757"/>
      <c r="AR719" s="757"/>
      <c r="AS719" s="757"/>
      <c r="AT719" s="757"/>
      <c r="AU719" s="757"/>
      <c r="AV719" s="757"/>
      <c r="AW719" s="757"/>
      <c r="AX719" s="757"/>
      <c r="AY719" s="757"/>
      <c r="AZ719" s="757"/>
      <c r="BA719" s="757"/>
      <c r="BB719" s="757"/>
    </row>
    <row r="720" spans="1:54" s="777" customFormat="1" ht="28.5" customHeight="1">
      <c r="A720" s="771">
        <v>7132230010</v>
      </c>
      <c r="B720" s="763" t="s">
        <v>1500</v>
      </c>
      <c r="C720" s="773" t="s">
        <v>94</v>
      </c>
      <c r="D720" s="765">
        <v>118159.93</v>
      </c>
      <c r="E720" s="810" t="s">
        <v>1501</v>
      </c>
      <c r="F720" s="773"/>
      <c r="G720" s="774"/>
      <c r="H720" s="770"/>
      <c r="I720" s="757"/>
      <c r="J720" s="757"/>
      <c r="K720" s="757"/>
      <c r="L720" s="757"/>
      <c r="M720" s="757"/>
      <c r="N720" s="757"/>
      <c r="O720" s="757"/>
      <c r="P720" s="757"/>
      <c r="Q720" s="757"/>
      <c r="R720" s="757"/>
      <c r="S720" s="757"/>
      <c r="T720" s="757"/>
      <c r="U720" s="757"/>
      <c r="V720" s="757"/>
      <c r="W720" s="757"/>
      <c r="X720" s="757"/>
      <c r="Y720" s="757"/>
      <c r="Z720" s="757"/>
      <c r="AA720" s="757"/>
      <c r="AB720" s="757"/>
      <c r="AC720" s="757"/>
      <c r="AD720" s="757"/>
      <c r="AE720" s="757"/>
      <c r="AF720" s="757"/>
      <c r="AG720" s="757"/>
      <c r="AH720" s="757"/>
      <c r="AI720" s="757"/>
      <c r="AJ720" s="757"/>
      <c r="AK720" s="757"/>
      <c r="AL720" s="757"/>
      <c r="AM720" s="757"/>
      <c r="AN720" s="757"/>
      <c r="AO720" s="757"/>
      <c r="AP720" s="757"/>
      <c r="AQ720" s="757"/>
      <c r="AR720" s="757"/>
      <c r="AS720" s="757"/>
      <c r="AT720" s="757"/>
      <c r="AU720" s="757"/>
      <c r="AV720" s="757"/>
      <c r="AW720" s="757"/>
      <c r="AX720" s="757"/>
      <c r="AY720" s="757"/>
      <c r="AZ720" s="757"/>
      <c r="BA720" s="757"/>
      <c r="BB720" s="757"/>
    </row>
    <row r="721" spans="1:8" ht="28.5" customHeight="1">
      <c r="A721" s="771">
        <v>7132230027</v>
      </c>
      <c r="B721" s="388" t="s">
        <v>1502</v>
      </c>
      <c r="C721" s="387" t="s">
        <v>94</v>
      </c>
      <c r="D721" s="765">
        <v>118161.96</v>
      </c>
      <c r="E721" s="810" t="s">
        <v>1503</v>
      </c>
      <c r="F721" s="773"/>
      <c r="G721" s="790"/>
      <c r="H721" s="770"/>
    </row>
    <row r="722" spans="1:8" ht="38.25">
      <c r="A722" s="797">
        <v>7131980004</v>
      </c>
      <c r="B722" s="772" t="s">
        <v>1504</v>
      </c>
      <c r="C722" s="764" t="s">
        <v>90</v>
      </c>
      <c r="D722" s="765">
        <v>286343.86</v>
      </c>
      <c r="E722" s="810"/>
      <c r="F722" s="773"/>
      <c r="G722" s="811"/>
      <c r="H722" s="770"/>
    </row>
    <row r="723" spans="1:8" ht="39" customHeight="1">
      <c r="A723" s="797">
        <v>7131980005</v>
      </c>
      <c r="B723" s="772" t="s">
        <v>1505</v>
      </c>
      <c r="C723" s="764" t="s">
        <v>90</v>
      </c>
      <c r="D723" s="765">
        <v>529487.64</v>
      </c>
      <c r="E723" s="810"/>
      <c r="F723" s="773"/>
      <c r="G723" s="811"/>
      <c r="H723" s="770"/>
    </row>
    <row r="724" spans="1:8" ht="39.75" customHeight="1">
      <c r="A724" s="797">
        <v>7131980006</v>
      </c>
      <c r="B724" s="772" t="s">
        <v>1506</v>
      </c>
      <c r="C724" s="764" t="s">
        <v>90</v>
      </c>
      <c r="D724" s="765">
        <v>642414.32999999996</v>
      </c>
      <c r="E724" s="810"/>
      <c r="F724" s="773"/>
      <c r="G724" s="811"/>
      <c r="H724" s="770"/>
    </row>
    <row r="725" spans="1:8" ht="54.75" customHeight="1">
      <c r="A725" s="797">
        <v>7131980007</v>
      </c>
      <c r="B725" s="772" t="s">
        <v>1507</v>
      </c>
      <c r="C725" s="764" t="s">
        <v>90</v>
      </c>
      <c r="D725" s="765">
        <v>1023681.73</v>
      </c>
      <c r="E725" s="810"/>
      <c r="F725" s="773"/>
      <c r="G725" s="811"/>
      <c r="H725" s="770"/>
    </row>
    <row r="726" spans="1:8" ht="63.75">
      <c r="A726" s="797">
        <v>7131980008</v>
      </c>
      <c r="B726" s="772" t="s">
        <v>1508</v>
      </c>
      <c r="C726" s="764" t="s">
        <v>90</v>
      </c>
      <c r="D726" s="765">
        <v>1618925.4</v>
      </c>
      <c r="E726" s="810"/>
      <c r="F726" s="773"/>
      <c r="G726" s="858"/>
      <c r="H726" s="770"/>
    </row>
    <row r="727" spans="1:8" ht="53.25" customHeight="1">
      <c r="A727" s="797">
        <v>7131941001</v>
      </c>
      <c r="B727" s="857" t="s">
        <v>1509</v>
      </c>
      <c r="C727" s="387" t="s">
        <v>90</v>
      </c>
      <c r="D727" s="765">
        <v>100993.12</v>
      </c>
      <c r="E727" s="810"/>
      <c r="F727" s="773"/>
      <c r="G727" s="871"/>
      <c r="H727" s="770"/>
    </row>
    <row r="728" spans="1:8" ht="76.5">
      <c r="A728" s="797">
        <v>7131941002</v>
      </c>
      <c r="B728" s="857" t="s">
        <v>1510</v>
      </c>
      <c r="C728" s="387" t="s">
        <v>90</v>
      </c>
      <c r="D728" s="765">
        <v>1558450.43</v>
      </c>
      <c r="E728" s="810"/>
      <c r="F728" s="773"/>
      <c r="G728" s="871"/>
      <c r="H728" s="770"/>
    </row>
    <row r="729" spans="1:8" ht="76.5">
      <c r="A729" s="797">
        <v>7131941003</v>
      </c>
      <c r="B729" s="857" t="s">
        <v>1511</v>
      </c>
      <c r="C729" s="387" t="s">
        <v>90</v>
      </c>
      <c r="D729" s="765">
        <v>1269254.07</v>
      </c>
      <c r="E729" s="810"/>
      <c r="F729" s="773"/>
      <c r="G729" s="871"/>
      <c r="H729" s="770"/>
    </row>
    <row r="730" spans="1:8" ht="24" customHeight="1">
      <c r="A730" s="797">
        <v>7131980001</v>
      </c>
      <c r="B730" s="772" t="s">
        <v>1512</v>
      </c>
      <c r="C730" s="764" t="s">
        <v>90</v>
      </c>
      <c r="D730" s="765">
        <v>83930.59</v>
      </c>
      <c r="E730" s="810"/>
      <c r="F730" s="773"/>
      <c r="G730" s="850"/>
      <c r="H730" s="770"/>
    </row>
    <row r="731" spans="1:8" ht="24" customHeight="1">
      <c r="A731" s="771">
        <v>7131920028</v>
      </c>
      <c r="B731" s="772" t="s">
        <v>1513</v>
      </c>
      <c r="C731" s="764" t="s">
        <v>90</v>
      </c>
      <c r="D731" s="765">
        <v>12173.32</v>
      </c>
      <c r="E731" s="810"/>
      <c r="F731" s="773"/>
      <c r="G731" s="850"/>
      <c r="H731" s="770"/>
    </row>
    <row r="732" spans="1:8" ht="40.5" customHeight="1">
      <c r="A732" s="771">
        <v>7132486843</v>
      </c>
      <c r="B732" s="385" t="s">
        <v>1514</v>
      </c>
      <c r="C732" s="764" t="s">
        <v>1515</v>
      </c>
      <c r="D732" s="765">
        <v>9507.9699999999993</v>
      </c>
      <c r="E732" s="810"/>
      <c r="F732" s="773"/>
      <c r="G732" s="790" t="s">
        <v>952</v>
      </c>
      <c r="H732" s="770"/>
    </row>
    <row r="733" spans="1:8" ht="24" customHeight="1">
      <c r="A733" s="771">
        <v>7130840003</v>
      </c>
      <c r="B733" s="772" t="s">
        <v>1516</v>
      </c>
      <c r="C733" s="764" t="s">
        <v>90</v>
      </c>
      <c r="D733" s="765">
        <v>1095.5899999999999</v>
      </c>
      <c r="E733" s="810"/>
      <c r="F733" s="773"/>
      <c r="G733" s="850"/>
      <c r="H733" s="770"/>
    </row>
    <row r="734" spans="1:8" ht="24" customHeight="1">
      <c r="A734" s="771">
        <v>7131950396</v>
      </c>
      <c r="B734" s="391" t="s">
        <v>1517</v>
      </c>
      <c r="C734" s="764" t="s">
        <v>90</v>
      </c>
      <c r="D734" s="765">
        <v>166.46</v>
      </c>
      <c r="E734" s="810"/>
      <c r="F734" s="773"/>
      <c r="G734" s="850"/>
      <c r="H734" s="770"/>
    </row>
    <row r="735" spans="1:8" ht="24" customHeight="1">
      <c r="A735" s="771">
        <v>7132406800</v>
      </c>
      <c r="B735" s="414" t="s">
        <v>1518</v>
      </c>
      <c r="C735" s="390" t="s">
        <v>1515</v>
      </c>
      <c r="D735" s="765">
        <v>11065.53</v>
      </c>
      <c r="E735" s="810"/>
      <c r="F735" s="773"/>
      <c r="G735" s="850"/>
      <c r="H735" s="770"/>
    </row>
    <row r="736" spans="1:8" ht="24" customHeight="1">
      <c r="A736" s="771">
        <v>7131210840</v>
      </c>
      <c r="B736" s="772" t="s">
        <v>1519</v>
      </c>
      <c r="C736" s="764" t="s">
        <v>90</v>
      </c>
      <c r="D736" s="765">
        <v>16959.3</v>
      </c>
      <c r="E736" s="810"/>
      <c r="F736" s="773"/>
      <c r="G736" s="872" t="s">
        <v>1520</v>
      </c>
      <c r="H736" s="770"/>
    </row>
    <row r="737" spans="1:54" ht="28.5" customHeight="1">
      <c r="A737" s="771">
        <v>7132455003</v>
      </c>
      <c r="B737" s="415" t="s">
        <v>1521</v>
      </c>
      <c r="C737" s="764" t="s">
        <v>90</v>
      </c>
      <c r="D737" s="765">
        <v>160.66999999999999</v>
      </c>
      <c r="E737" s="385" t="s">
        <v>1522</v>
      </c>
      <c r="F737" s="773"/>
      <c r="G737" s="790"/>
      <c r="H737" s="770"/>
    </row>
    <row r="738" spans="1:54" ht="27.75" customHeight="1">
      <c r="A738" s="771">
        <v>7132455004</v>
      </c>
      <c r="B738" s="415" t="s">
        <v>1523</v>
      </c>
      <c r="C738" s="764" t="s">
        <v>90</v>
      </c>
      <c r="D738" s="765">
        <v>126.24</v>
      </c>
      <c r="E738" s="385" t="s">
        <v>1524</v>
      </c>
      <c r="F738" s="773"/>
      <c r="G738" s="790"/>
      <c r="H738" s="770"/>
    </row>
    <row r="739" spans="1:54" ht="24" customHeight="1">
      <c r="A739" s="771">
        <v>7131920004</v>
      </c>
      <c r="B739" s="416" t="s">
        <v>1525</v>
      </c>
      <c r="C739" s="764" t="s">
        <v>90</v>
      </c>
      <c r="D739" s="765">
        <v>13.64</v>
      </c>
      <c r="E739" s="385" t="s">
        <v>1525</v>
      </c>
      <c r="F739" s="773"/>
      <c r="G739" s="790"/>
      <c r="H739" s="770"/>
    </row>
    <row r="740" spans="1:54" ht="24" customHeight="1">
      <c r="A740" s="771">
        <v>7131920005</v>
      </c>
      <c r="B740" s="416" t="s">
        <v>1526</v>
      </c>
      <c r="C740" s="764" t="s">
        <v>90</v>
      </c>
      <c r="D740" s="765">
        <v>34.11</v>
      </c>
      <c r="E740" s="417" t="s">
        <v>1526</v>
      </c>
      <c r="F740" s="773"/>
      <c r="G740" s="790"/>
      <c r="H740" s="770"/>
    </row>
    <row r="741" spans="1:54" ht="24" customHeight="1">
      <c r="A741" s="771">
        <v>7131920006</v>
      </c>
      <c r="B741" s="416" t="s">
        <v>1527</v>
      </c>
      <c r="C741" s="764" t="s">
        <v>90</v>
      </c>
      <c r="D741" s="765">
        <v>20.47</v>
      </c>
      <c r="E741" s="417" t="s">
        <v>1527</v>
      </c>
      <c r="F741" s="773"/>
      <c r="G741" s="790"/>
      <c r="H741" s="770"/>
    </row>
    <row r="742" spans="1:54" ht="28.5" customHeight="1">
      <c r="A742" s="771">
        <v>7131390482</v>
      </c>
      <c r="B742" s="418" t="s">
        <v>1528</v>
      </c>
      <c r="C742" s="764" t="s">
        <v>90</v>
      </c>
      <c r="D742" s="765">
        <v>57.38</v>
      </c>
      <c r="E742" s="419" t="s">
        <v>1529</v>
      </c>
      <c r="F742" s="773"/>
      <c r="G742" s="790"/>
      <c r="H742" s="770"/>
    </row>
    <row r="743" spans="1:54" ht="47.25" customHeight="1">
      <c r="A743" s="771">
        <v>7130310081</v>
      </c>
      <c r="B743" s="418" t="s">
        <v>1530</v>
      </c>
      <c r="C743" s="773" t="s">
        <v>30</v>
      </c>
      <c r="D743" s="765">
        <v>9.6</v>
      </c>
      <c r="E743" s="419" t="s">
        <v>1531</v>
      </c>
      <c r="F743" s="773"/>
      <c r="G743" s="790"/>
      <c r="H743" s="770"/>
      <c r="K743" s="420"/>
    </row>
    <row r="744" spans="1:54" ht="29.25" customHeight="1">
      <c r="A744" s="771">
        <v>7132461006</v>
      </c>
      <c r="B744" s="418" t="s">
        <v>1532</v>
      </c>
      <c r="C744" s="773" t="s">
        <v>1533</v>
      </c>
      <c r="D744" s="765">
        <v>6.38</v>
      </c>
      <c r="E744" s="419" t="s">
        <v>1534</v>
      </c>
      <c r="F744" s="773"/>
      <c r="G744" s="790"/>
      <c r="H744" s="770"/>
      <c r="K744" s="420"/>
    </row>
    <row r="745" spans="1:54" ht="24" customHeight="1">
      <c r="A745" s="771">
        <v>7132498054</v>
      </c>
      <c r="B745" s="421" t="s">
        <v>330</v>
      </c>
      <c r="C745" s="773" t="s">
        <v>90</v>
      </c>
      <c r="D745" s="765">
        <v>6.3</v>
      </c>
      <c r="E745" s="422" t="s">
        <v>330</v>
      </c>
      <c r="F745" s="773"/>
      <c r="G745" s="790"/>
      <c r="H745" s="770"/>
      <c r="K745" s="420"/>
    </row>
    <row r="746" spans="1:54" ht="24" customHeight="1">
      <c r="A746" s="423">
        <v>7131397216</v>
      </c>
      <c r="B746" s="424" t="s">
        <v>1535</v>
      </c>
      <c r="C746" s="773" t="s">
        <v>18</v>
      </c>
      <c r="D746" s="765">
        <v>241.71</v>
      </c>
      <c r="E746" s="773"/>
      <c r="F746" s="773"/>
      <c r="G746" s="766"/>
      <c r="H746" s="770"/>
      <c r="K746" s="420"/>
    </row>
    <row r="747" spans="1:54" ht="26.25" customHeight="1">
      <c r="A747" s="423">
        <v>7132010551</v>
      </c>
      <c r="B747" s="425" t="s">
        <v>1536</v>
      </c>
      <c r="C747" s="773" t="s">
        <v>90</v>
      </c>
      <c r="D747" s="765">
        <v>9846.82</v>
      </c>
      <c r="E747" s="773"/>
      <c r="F747" s="773"/>
      <c r="G747" s="766"/>
      <c r="H747" s="770"/>
      <c r="K747" s="420"/>
    </row>
    <row r="748" spans="1:54" ht="33" customHeight="1">
      <c r="A748" s="423">
        <v>7132010552</v>
      </c>
      <c r="B748" s="424" t="s">
        <v>1537</v>
      </c>
      <c r="C748" s="773" t="s">
        <v>53</v>
      </c>
      <c r="D748" s="765">
        <v>12320.24</v>
      </c>
      <c r="E748" s="773"/>
      <c r="F748" s="773"/>
      <c r="G748" s="766"/>
      <c r="H748" s="770"/>
      <c r="K748" s="420"/>
    </row>
    <row r="749" spans="1:54" ht="24" customHeight="1">
      <c r="A749" s="426">
        <v>7132478005</v>
      </c>
      <c r="B749" s="424" t="s">
        <v>1538</v>
      </c>
      <c r="C749" s="427" t="s">
        <v>90</v>
      </c>
      <c r="D749" s="765">
        <v>854.11</v>
      </c>
      <c r="E749" s="428" t="s">
        <v>1538</v>
      </c>
      <c r="F749" s="773"/>
      <c r="G749" s="766"/>
      <c r="H749" s="770"/>
      <c r="K749" s="420"/>
    </row>
    <row r="750" spans="1:54" ht="27" customHeight="1">
      <c r="A750" s="771">
        <v>7132089020</v>
      </c>
      <c r="B750" s="424" t="s">
        <v>1539</v>
      </c>
      <c r="C750" s="427" t="s">
        <v>90</v>
      </c>
      <c r="D750" s="765">
        <v>793.26</v>
      </c>
      <c r="E750" s="429" t="s">
        <v>1540</v>
      </c>
      <c r="F750" s="773"/>
      <c r="G750" s="766"/>
      <c r="H750" s="770"/>
      <c r="K750" s="420"/>
    </row>
    <row r="751" spans="1:54" ht="24" customHeight="1">
      <c r="A751" s="771">
        <v>7132200004</v>
      </c>
      <c r="B751" s="810" t="s">
        <v>1541</v>
      </c>
      <c r="C751" s="809" t="s">
        <v>94</v>
      </c>
      <c r="D751" s="765">
        <v>134.03</v>
      </c>
      <c r="E751" s="766"/>
      <c r="F751" s="773" t="s">
        <v>1542</v>
      </c>
      <c r="G751" s="766"/>
      <c r="H751" s="770"/>
      <c r="K751" s="420"/>
    </row>
    <row r="752" spans="1:54" s="777" customFormat="1" ht="30.75" customHeight="1">
      <c r="A752" s="771">
        <v>7131310032</v>
      </c>
      <c r="B752" s="772" t="s">
        <v>1543</v>
      </c>
      <c r="C752" s="427" t="s">
        <v>90</v>
      </c>
      <c r="D752" s="765">
        <v>298532.92</v>
      </c>
      <c r="E752" s="773"/>
      <c r="F752" s="872"/>
      <c r="G752" s="872"/>
      <c r="H752" s="770"/>
      <c r="I752" s="757"/>
      <c r="J752" s="757"/>
      <c r="K752" s="420"/>
      <c r="L752" s="757"/>
      <c r="M752" s="757"/>
      <c r="N752" s="757"/>
      <c r="O752" s="757"/>
      <c r="P752" s="757"/>
      <c r="Q752" s="757"/>
      <c r="R752" s="757"/>
      <c r="S752" s="757"/>
      <c r="T752" s="757"/>
      <c r="U752" s="757"/>
      <c r="V752" s="757"/>
      <c r="W752" s="757"/>
      <c r="X752" s="757"/>
      <c r="Y752" s="757"/>
      <c r="Z752" s="757"/>
      <c r="AA752" s="757"/>
      <c r="AB752" s="757"/>
      <c r="AC752" s="757"/>
      <c r="AD752" s="757"/>
      <c r="AE752" s="757"/>
      <c r="AF752" s="757"/>
      <c r="AG752" s="757"/>
      <c r="AH752" s="757"/>
      <c r="AI752" s="757"/>
      <c r="AJ752" s="757"/>
      <c r="AK752" s="757"/>
      <c r="AL752" s="757"/>
      <c r="AM752" s="757"/>
      <c r="AN752" s="757"/>
      <c r="AO752" s="757"/>
      <c r="AP752" s="757"/>
      <c r="AQ752" s="757"/>
      <c r="AR752" s="757"/>
      <c r="AS752" s="757"/>
      <c r="AT752" s="757"/>
      <c r="AU752" s="757"/>
      <c r="AV752" s="757"/>
      <c r="AW752" s="757"/>
      <c r="AX752" s="757"/>
      <c r="AY752" s="757"/>
      <c r="AZ752" s="757"/>
      <c r="BA752" s="757"/>
      <c r="BB752" s="757"/>
    </row>
    <row r="753" spans="1:54" s="777" customFormat="1" ht="24" customHeight="1">
      <c r="A753" s="771">
        <v>7131310048</v>
      </c>
      <c r="B753" s="772" t="s">
        <v>1544</v>
      </c>
      <c r="C753" s="427" t="s">
        <v>90</v>
      </c>
      <c r="D753" s="765">
        <v>283023</v>
      </c>
      <c r="E753" s="773"/>
      <c r="F753" s="872"/>
      <c r="G753" s="872"/>
      <c r="H753" s="770"/>
      <c r="I753" s="757"/>
      <c r="J753" s="757"/>
      <c r="K753" s="420"/>
      <c r="L753" s="757"/>
      <c r="M753" s="757"/>
      <c r="N753" s="757"/>
      <c r="O753" s="757"/>
      <c r="P753" s="757"/>
      <c r="Q753" s="757"/>
      <c r="R753" s="757"/>
      <c r="S753" s="757"/>
      <c r="T753" s="757"/>
      <c r="U753" s="757"/>
      <c r="V753" s="757"/>
      <c r="W753" s="757"/>
      <c r="X753" s="757"/>
      <c r="Y753" s="757"/>
      <c r="Z753" s="757"/>
      <c r="AA753" s="757"/>
      <c r="AB753" s="757"/>
      <c r="AC753" s="757"/>
      <c r="AD753" s="757"/>
      <c r="AE753" s="757"/>
      <c r="AF753" s="757"/>
      <c r="AG753" s="757"/>
      <c r="AH753" s="757"/>
      <c r="AI753" s="757"/>
      <c r="AJ753" s="757"/>
      <c r="AK753" s="757"/>
      <c r="AL753" s="757"/>
      <c r="AM753" s="757"/>
      <c r="AN753" s="757"/>
      <c r="AO753" s="757"/>
      <c r="AP753" s="757"/>
      <c r="AQ753" s="757"/>
      <c r="AR753" s="757"/>
      <c r="AS753" s="757"/>
      <c r="AT753" s="757"/>
      <c r="AU753" s="757"/>
      <c r="AV753" s="757"/>
      <c r="AW753" s="757"/>
      <c r="AX753" s="757"/>
      <c r="AY753" s="757"/>
      <c r="AZ753" s="757"/>
      <c r="BA753" s="757"/>
      <c r="BB753" s="757"/>
    </row>
    <row r="754" spans="1:54" s="777" customFormat="1" ht="24" customHeight="1">
      <c r="A754" s="771">
        <v>7131310049</v>
      </c>
      <c r="B754" s="388" t="s">
        <v>1545</v>
      </c>
      <c r="C754" s="427" t="s">
        <v>90</v>
      </c>
      <c r="D754" s="765">
        <v>283023</v>
      </c>
      <c r="E754" s="773"/>
      <c r="F754" s="872"/>
      <c r="G754" s="872"/>
      <c r="H754" s="770"/>
      <c r="I754" s="757"/>
      <c r="J754" s="757"/>
      <c r="K754" s="420"/>
      <c r="L754" s="757"/>
      <c r="M754" s="757"/>
      <c r="N754" s="757"/>
      <c r="O754" s="757"/>
      <c r="P754" s="757"/>
      <c r="Q754" s="757"/>
      <c r="R754" s="757"/>
      <c r="S754" s="757"/>
      <c r="T754" s="757"/>
      <c r="U754" s="757"/>
      <c r="V754" s="757"/>
      <c r="W754" s="757"/>
      <c r="X754" s="757"/>
      <c r="Y754" s="757"/>
      <c r="Z754" s="757"/>
      <c r="AA754" s="757"/>
      <c r="AB754" s="757"/>
      <c r="AC754" s="757"/>
      <c r="AD754" s="757"/>
      <c r="AE754" s="757"/>
      <c r="AF754" s="757"/>
      <c r="AG754" s="757"/>
      <c r="AH754" s="757"/>
      <c r="AI754" s="757"/>
      <c r="AJ754" s="757"/>
      <c r="AK754" s="757"/>
      <c r="AL754" s="757"/>
      <c r="AM754" s="757"/>
      <c r="AN754" s="757"/>
      <c r="AO754" s="757"/>
      <c r="AP754" s="757"/>
      <c r="AQ754" s="757"/>
      <c r="AR754" s="757"/>
      <c r="AS754" s="757"/>
      <c r="AT754" s="757"/>
      <c r="AU754" s="757"/>
      <c r="AV754" s="757"/>
      <c r="AW754" s="757"/>
      <c r="AX754" s="757"/>
      <c r="AY754" s="757"/>
      <c r="AZ754" s="757"/>
      <c r="BA754" s="757"/>
      <c r="BB754" s="757"/>
    </row>
    <row r="755" spans="1:54" s="777" customFormat="1" ht="24" customHeight="1">
      <c r="A755" s="771"/>
      <c r="B755" s="388" t="s">
        <v>1546</v>
      </c>
      <c r="C755" s="427" t="s">
        <v>566</v>
      </c>
      <c r="D755" s="765">
        <v>25515.61</v>
      </c>
      <c r="E755" s="773"/>
      <c r="F755" s="872"/>
      <c r="G755" s="872"/>
      <c r="H755" s="770"/>
      <c r="I755" s="757"/>
      <c r="J755" s="757"/>
      <c r="K755" s="420"/>
      <c r="L755" s="757"/>
      <c r="M755" s="757"/>
      <c r="N755" s="757"/>
      <c r="O755" s="757"/>
      <c r="P755" s="757"/>
      <c r="Q755" s="757"/>
      <c r="R755" s="757"/>
      <c r="S755" s="757"/>
      <c r="T755" s="757"/>
      <c r="U755" s="757"/>
      <c r="V755" s="757"/>
      <c r="W755" s="757"/>
      <c r="X755" s="757"/>
      <c r="Y755" s="757"/>
      <c r="Z755" s="757"/>
      <c r="AA755" s="757"/>
      <c r="AB755" s="757"/>
      <c r="AC755" s="757"/>
      <c r="AD755" s="757"/>
      <c r="AE755" s="757"/>
      <c r="AF755" s="757"/>
      <c r="AG755" s="757"/>
      <c r="AH755" s="757"/>
      <c r="AI755" s="757"/>
      <c r="AJ755" s="757"/>
      <c r="AK755" s="757"/>
      <c r="AL755" s="757"/>
      <c r="AM755" s="757"/>
      <c r="AN755" s="757"/>
      <c r="AO755" s="757"/>
      <c r="AP755" s="757"/>
      <c r="AQ755" s="757"/>
      <c r="AR755" s="757"/>
      <c r="AS755" s="757"/>
      <c r="AT755" s="757"/>
      <c r="AU755" s="757"/>
      <c r="AV755" s="757"/>
      <c r="AW755" s="757"/>
      <c r="AX755" s="757"/>
      <c r="AY755" s="757"/>
      <c r="AZ755" s="757"/>
      <c r="BA755" s="757"/>
      <c r="BB755" s="757"/>
    </row>
    <row r="756" spans="1:54" ht="33.75" customHeight="1">
      <c r="A756" s="430">
        <v>7132401667</v>
      </c>
      <c r="B756" s="431" t="s">
        <v>1547</v>
      </c>
      <c r="C756" s="432" t="s">
        <v>90</v>
      </c>
      <c r="D756" s="765">
        <v>14726.4</v>
      </c>
      <c r="E756" s="434" t="s">
        <v>1548</v>
      </c>
      <c r="F756" s="872"/>
      <c r="G756" s="872"/>
      <c r="H756" s="770"/>
      <c r="K756" s="420"/>
    </row>
    <row r="757" spans="1:54" ht="34.5" customHeight="1">
      <c r="A757" s="771">
        <v>7132401205</v>
      </c>
      <c r="B757" s="431" t="s">
        <v>1549</v>
      </c>
      <c r="C757" s="432" t="s">
        <v>90</v>
      </c>
      <c r="D757" s="765">
        <v>7552</v>
      </c>
      <c r="E757" s="434"/>
      <c r="F757" s="872"/>
      <c r="G757" s="873"/>
      <c r="H757" s="770"/>
      <c r="K757" s="420"/>
    </row>
    <row r="758" spans="1:54" ht="33" customHeight="1">
      <c r="A758" s="430">
        <v>7132409830</v>
      </c>
      <c r="B758" s="431" t="s">
        <v>1550</v>
      </c>
      <c r="C758" s="432" t="s">
        <v>90</v>
      </c>
      <c r="D758" s="765">
        <v>4705.84</v>
      </c>
      <c r="E758" s="434" t="s">
        <v>1872</v>
      </c>
      <c r="F758" s="872"/>
      <c r="G758" s="790"/>
      <c r="H758" s="770"/>
      <c r="K758" s="420"/>
    </row>
    <row r="759" spans="1:54" ht="24" customHeight="1">
      <c r="A759" s="430"/>
      <c r="B759" s="431" t="s">
        <v>1551</v>
      </c>
      <c r="C759" s="432"/>
      <c r="D759" s="765"/>
      <c r="E759" s="433"/>
      <c r="F759" s="872"/>
      <c r="G759" s="766"/>
      <c r="H759" s="770"/>
      <c r="K759" s="420"/>
    </row>
    <row r="760" spans="1:54" ht="30.75" customHeight="1">
      <c r="A760" s="430">
        <v>7132476013</v>
      </c>
      <c r="B760" s="431" t="s">
        <v>1552</v>
      </c>
      <c r="C760" s="432" t="s">
        <v>90</v>
      </c>
      <c r="D760" s="765">
        <v>12036</v>
      </c>
      <c r="E760" s="434" t="s">
        <v>1872</v>
      </c>
      <c r="F760" s="872"/>
      <c r="G760" s="874"/>
      <c r="H760" s="770"/>
    </row>
    <row r="761" spans="1:54" ht="24" customHeight="1">
      <c r="A761" s="430">
        <v>7132476792</v>
      </c>
      <c r="B761" s="431" t="s">
        <v>1553</v>
      </c>
      <c r="C761" s="432" t="s">
        <v>90</v>
      </c>
      <c r="D761" s="765">
        <v>16732.400000000001</v>
      </c>
      <c r="E761" s="434" t="s">
        <v>1548</v>
      </c>
      <c r="F761" s="872"/>
      <c r="G761" s="766"/>
      <c r="H761" s="770"/>
    </row>
    <row r="762" spans="1:54" ht="27" customHeight="1">
      <c r="A762" s="430">
        <v>7132476797</v>
      </c>
      <c r="B762" s="431" t="s">
        <v>1554</v>
      </c>
      <c r="C762" s="432" t="s">
        <v>90</v>
      </c>
      <c r="D762" s="765">
        <v>10148</v>
      </c>
      <c r="E762" s="434" t="s">
        <v>1872</v>
      </c>
      <c r="F762" s="872"/>
      <c r="G762" s="766"/>
      <c r="H762" s="770"/>
    </row>
    <row r="763" spans="1:54" ht="27.75" customHeight="1">
      <c r="A763" s="430">
        <v>7132476795</v>
      </c>
      <c r="B763" s="431" t="s">
        <v>1555</v>
      </c>
      <c r="C763" s="432" t="s">
        <v>90</v>
      </c>
      <c r="D763" s="765">
        <v>26196</v>
      </c>
      <c r="E763" s="434" t="s">
        <v>1872</v>
      </c>
      <c r="F763" s="872"/>
      <c r="G763" s="766"/>
      <c r="H763" s="770"/>
    </row>
    <row r="764" spans="1:54" ht="24" customHeight="1">
      <c r="A764" s="430">
        <v>7132409025</v>
      </c>
      <c r="B764" s="431" t="s">
        <v>1556</v>
      </c>
      <c r="C764" s="432" t="s">
        <v>90</v>
      </c>
      <c r="D764" s="765">
        <v>9961.56</v>
      </c>
      <c r="E764" s="434" t="s">
        <v>1872</v>
      </c>
      <c r="F764" s="872"/>
      <c r="G764" s="766"/>
      <c r="H764" s="770"/>
    </row>
    <row r="765" spans="1:54" ht="24" customHeight="1">
      <c r="A765" s="430">
        <v>7132409061</v>
      </c>
      <c r="B765" s="431" t="s">
        <v>1557</v>
      </c>
      <c r="C765" s="432" t="s">
        <v>90</v>
      </c>
      <c r="D765" s="765">
        <v>6340.14</v>
      </c>
      <c r="E765" s="434"/>
      <c r="F765" s="872"/>
      <c r="G765" s="766"/>
      <c r="H765" s="770"/>
    </row>
    <row r="766" spans="1:54" ht="24" customHeight="1">
      <c r="A766" s="430">
        <v>7132401672</v>
      </c>
      <c r="B766" s="431" t="s">
        <v>1558</v>
      </c>
      <c r="C766" s="432" t="s">
        <v>90</v>
      </c>
      <c r="D766" s="765">
        <v>7552</v>
      </c>
      <c r="E766" s="434" t="s">
        <v>1872</v>
      </c>
      <c r="F766" s="872"/>
      <c r="G766" s="766"/>
      <c r="H766" s="770"/>
    </row>
    <row r="767" spans="1:54" ht="30" customHeight="1">
      <c r="A767" s="430">
        <v>7132476014</v>
      </c>
      <c r="B767" s="431" t="s">
        <v>1559</v>
      </c>
      <c r="C767" s="432" t="s">
        <v>90</v>
      </c>
      <c r="D767" s="765">
        <v>9676</v>
      </c>
      <c r="E767" s="434"/>
      <c r="F767" s="872"/>
      <c r="G767" s="873"/>
      <c r="H767" s="770"/>
    </row>
    <row r="768" spans="1:54" ht="24" customHeight="1">
      <c r="A768" s="430">
        <v>7132409815</v>
      </c>
      <c r="B768" s="431" t="s">
        <v>1560</v>
      </c>
      <c r="C768" s="432" t="s">
        <v>90</v>
      </c>
      <c r="D768" s="765">
        <v>2596</v>
      </c>
      <c r="E768" s="434" t="s">
        <v>1872</v>
      </c>
      <c r="F768" s="872"/>
      <c r="G768" s="766"/>
      <c r="H768" s="770"/>
    </row>
    <row r="769" spans="1:8" ht="24" customHeight="1">
      <c r="A769" s="430">
        <v>7132409819</v>
      </c>
      <c r="B769" s="431" t="s">
        <v>1561</v>
      </c>
      <c r="C769" s="432" t="s">
        <v>90</v>
      </c>
      <c r="D769" s="765">
        <v>2596</v>
      </c>
      <c r="E769" s="434" t="s">
        <v>1872</v>
      </c>
      <c r="F769" s="872"/>
      <c r="G769" s="766"/>
      <c r="H769" s="770"/>
    </row>
    <row r="770" spans="1:8" ht="24" customHeight="1">
      <c r="A770" s="430"/>
      <c r="B770" s="431" t="s">
        <v>1562</v>
      </c>
      <c r="C770" s="432"/>
      <c r="D770" s="765"/>
      <c r="E770" s="433"/>
      <c r="F770" s="872"/>
      <c r="G770" s="766"/>
      <c r="H770" s="770"/>
    </row>
    <row r="771" spans="1:8" ht="24" customHeight="1">
      <c r="A771" s="430">
        <v>7132401669</v>
      </c>
      <c r="B771" s="431" t="s">
        <v>1563</v>
      </c>
      <c r="C771" s="432" t="s">
        <v>90</v>
      </c>
      <c r="D771" s="765">
        <v>7080</v>
      </c>
      <c r="E771" s="434"/>
      <c r="F771" s="872"/>
      <c r="G771" s="766"/>
      <c r="H771" s="770"/>
    </row>
    <row r="772" spans="1:8" ht="30.75" customHeight="1">
      <c r="A772" s="430">
        <v>7132476016</v>
      </c>
      <c r="B772" s="431" t="s">
        <v>1564</v>
      </c>
      <c r="C772" s="432" t="s">
        <v>90</v>
      </c>
      <c r="D772" s="765">
        <v>4484</v>
      </c>
      <c r="E772" s="434" t="s">
        <v>1548</v>
      </c>
      <c r="F772" s="872"/>
      <c r="G772" s="873"/>
      <c r="H772" s="770"/>
    </row>
    <row r="773" spans="1:8" ht="24" customHeight="1">
      <c r="A773" s="430">
        <v>7132476799</v>
      </c>
      <c r="B773" s="431" t="s">
        <v>1565</v>
      </c>
      <c r="C773" s="432" t="s">
        <v>90</v>
      </c>
      <c r="D773" s="765">
        <v>5900</v>
      </c>
      <c r="E773" s="434"/>
      <c r="F773" s="872"/>
      <c r="G773" s="766"/>
      <c r="H773" s="770"/>
    </row>
    <row r="774" spans="1:8" ht="30" customHeight="1">
      <c r="A774" s="430">
        <v>7132499008</v>
      </c>
      <c r="B774" s="435" t="s">
        <v>1566</v>
      </c>
      <c r="C774" s="432" t="s">
        <v>53</v>
      </c>
      <c r="D774" s="765">
        <v>61950</v>
      </c>
      <c r="E774" s="434" t="s">
        <v>1548</v>
      </c>
      <c r="F774" s="872"/>
      <c r="G774" s="766"/>
      <c r="H774" s="770"/>
    </row>
    <row r="775" spans="1:8" ht="42.75" customHeight="1">
      <c r="A775" s="430">
        <v>7132499023</v>
      </c>
      <c r="B775" s="431" t="s">
        <v>1567</v>
      </c>
      <c r="C775" s="432" t="s">
        <v>90</v>
      </c>
      <c r="D775" s="765">
        <v>68440</v>
      </c>
      <c r="E775" s="434"/>
      <c r="F775" s="872"/>
      <c r="G775" s="873"/>
      <c r="H775" s="770"/>
    </row>
    <row r="776" spans="1:8" ht="24" customHeight="1">
      <c r="A776" s="430"/>
      <c r="B776" s="431" t="s">
        <v>1568</v>
      </c>
      <c r="C776" s="432"/>
      <c r="D776" s="765"/>
      <c r="E776" s="433"/>
      <c r="F776" s="872"/>
      <c r="G776" s="766"/>
      <c r="H776" s="770"/>
    </row>
    <row r="777" spans="1:8" ht="24" customHeight="1">
      <c r="A777" s="430">
        <v>7132499029</v>
      </c>
      <c r="B777" s="431" t="s">
        <v>1569</v>
      </c>
      <c r="C777" s="432" t="s">
        <v>90</v>
      </c>
      <c r="D777" s="765">
        <v>18700.002799999998</v>
      </c>
      <c r="E777" s="434" t="s">
        <v>1548</v>
      </c>
      <c r="F777" s="872"/>
      <c r="G777" s="766"/>
      <c r="H777" s="770"/>
    </row>
    <row r="778" spans="1:8" ht="24" customHeight="1">
      <c r="A778" s="430">
        <v>7132499044</v>
      </c>
      <c r="B778" s="431" t="s">
        <v>1570</v>
      </c>
      <c r="C778" s="432" t="s">
        <v>90</v>
      </c>
      <c r="D778" s="765">
        <v>38700.011600000005</v>
      </c>
      <c r="E778" s="434" t="s">
        <v>1548</v>
      </c>
      <c r="F778" s="872"/>
      <c r="G778" s="766"/>
      <c r="H778" s="770"/>
    </row>
    <row r="779" spans="1:8" ht="24" customHeight="1">
      <c r="A779" s="395">
        <v>7132420412</v>
      </c>
      <c r="B779" s="431" t="s">
        <v>1571</v>
      </c>
      <c r="C779" s="432" t="s">
        <v>90</v>
      </c>
      <c r="D779" s="765">
        <v>9971</v>
      </c>
      <c r="E779" s="434" t="s">
        <v>1548</v>
      </c>
      <c r="F779" s="872"/>
      <c r="G779" s="766"/>
      <c r="H779" s="770"/>
    </row>
    <row r="780" spans="1:8" ht="24" customHeight="1">
      <c r="A780" s="395">
        <v>7132488810</v>
      </c>
      <c r="B780" s="431" t="s">
        <v>1572</v>
      </c>
      <c r="C780" s="432" t="s">
        <v>90</v>
      </c>
      <c r="D780" s="765">
        <v>51330</v>
      </c>
      <c r="E780" s="434" t="s">
        <v>1548</v>
      </c>
      <c r="F780" s="872"/>
      <c r="G780" s="766"/>
      <c r="H780" s="770"/>
    </row>
    <row r="781" spans="1:8" ht="24" customHeight="1">
      <c r="A781" s="430">
        <v>7132531017</v>
      </c>
      <c r="B781" s="431" t="s">
        <v>1573</v>
      </c>
      <c r="C781" s="432" t="s">
        <v>90</v>
      </c>
      <c r="D781" s="765">
        <v>8848.82</v>
      </c>
      <c r="E781" s="434" t="s">
        <v>1548</v>
      </c>
      <c r="F781" s="872"/>
      <c r="G781" s="766"/>
      <c r="H781" s="770"/>
    </row>
    <row r="782" spans="1:8" ht="24" customHeight="1">
      <c r="A782" s="430">
        <v>7132486006</v>
      </c>
      <c r="B782" s="431" t="s">
        <v>1574</v>
      </c>
      <c r="C782" s="432" t="s">
        <v>90</v>
      </c>
      <c r="D782" s="765">
        <v>10797</v>
      </c>
      <c r="E782" s="434" t="s">
        <v>1548</v>
      </c>
      <c r="F782" s="872"/>
      <c r="G782" s="766"/>
      <c r="H782" s="770"/>
    </row>
    <row r="783" spans="1:8" ht="24" customHeight="1">
      <c r="A783" s="395">
        <v>7132486195</v>
      </c>
      <c r="B783" s="431" t="s">
        <v>1575</v>
      </c>
      <c r="C783" s="432" t="s">
        <v>90</v>
      </c>
      <c r="D783" s="765">
        <v>39058</v>
      </c>
      <c r="E783" s="434" t="s">
        <v>1548</v>
      </c>
      <c r="F783" s="872"/>
      <c r="G783" s="766"/>
      <c r="H783" s="770"/>
    </row>
    <row r="784" spans="1:8" ht="24" customHeight="1">
      <c r="A784" s="430">
        <v>7132401202</v>
      </c>
      <c r="B784" s="431" t="s">
        <v>1576</v>
      </c>
      <c r="C784" s="432" t="s">
        <v>90</v>
      </c>
      <c r="D784" s="765">
        <v>6490</v>
      </c>
      <c r="E784" s="434" t="s">
        <v>1548</v>
      </c>
      <c r="F784" s="872"/>
      <c r="G784" s="766"/>
      <c r="H784" s="770"/>
    </row>
    <row r="785" spans="1:8" ht="24" customHeight="1">
      <c r="A785" s="430">
        <v>7132420160</v>
      </c>
      <c r="B785" s="431" t="s">
        <v>1577</v>
      </c>
      <c r="C785" s="432" t="s">
        <v>90</v>
      </c>
      <c r="D785" s="765">
        <v>2080.0095999999999</v>
      </c>
      <c r="E785" s="434" t="s">
        <v>1548</v>
      </c>
      <c r="F785" s="872"/>
      <c r="G785" s="766"/>
      <c r="H785" s="770"/>
    </row>
    <row r="786" spans="1:8" ht="24" customHeight="1">
      <c r="A786" s="395">
        <v>7132486151</v>
      </c>
      <c r="B786" s="436" t="s">
        <v>1578</v>
      </c>
      <c r="C786" s="432" t="s">
        <v>90</v>
      </c>
      <c r="D786" s="765">
        <v>11800</v>
      </c>
      <c r="E786" s="434" t="s">
        <v>1548</v>
      </c>
      <c r="F786" s="872"/>
      <c r="G786" s="766"/>
      <c r="H786" s="770"/>
    </row>
    <row r="787" spans="1:8" ht="27.75" customHeight="1">
      <c r="A787" s="395">
        <v>7131880133</v>
      </c>
      <c r="B787" s="431" t="s">
        <v>1579</v>
      </c>
      <c r="C787" s="432" t="s">
        <v>90</v>
      </c>
      <c r="D787" s="765">
        <v>50940.006399999998</v>
      </c>
      <c r="E787" s="434" t="s">
        <v>1873</v>
      </c>
      <c r="F787" s="872"/>
      <c r="G787" s="766"/>
      <c r="H787" s="770"/>
    </row>
    <row r="788" spans="1:8" ht="26.25" customHeight="1">
      <c r="A788" s="395">
        <v>7131880134</v>
      </c>
      <c r="B788" s="431" t="s">
        <v>1580</v>
      </c>
      <c r="C788" s="432" t="s">
        <v>90</v>
      </c>
      <c r="D788" s="765">
        <v>37620.006399999998</v>
      </c>
      <c r="E788" s="434" t="s">
        <v>1873</v>
      </c>
      <c r="F788" s="872"/>
      <c r="G788" s="766"/>
      <c r="H788" s="770"/>
    </row>
    <row r="789" spans="1:8" ht="24" customHeight="1">
      <c r="A789" s="430">
        <v>7132486004</v>
      </c>
      <c r="B789" s="437" t="s">
        <v>1581</v>
      </c>
      <c r="C789" s="432" t="s">
        <v>90</v>
      </c>
      <c r="D789" s="765">
        <v>2006</v>
      </c>
      <c r="E789" s="434" t="s">
        <v>1548</v>
      </c>
      <c r="F789" s="872"/>
      <c r="G789" s="766"/>
      <c r="H789" s="770"/>
    </row>
    <row r="790" spans="1:8" ht="24" customHeight="1">
      <c r="A790" s="875"/>
      <c r="B790" s="438" t="s">
        <v>1582</v>
      </c>
      <c r="C790" s="439"/>
      <c r="D790" s="765"/>
      <c r="E790" s="766"/>
      <c r="F790" s="773"/>
      <c r="G790" s="766"/>
      <c r="H790" s="770"/>
    </row>
    <row r="791" spans="1:8" ht="24" customHeight="1">
      <c r="A791" s="441">
        <v>7130572150</v>
      </c>
      <c r="B791" s="442" t="s">
        <v>1583</v>
      </c>
      <c r="C791" s="439" t="s">
        <v>39</v>
      </c>
      <c r="D791" s="765">
        <v>40.1</v>
      </c>
      <c r="E791" s="766"/>
      <c r="F791" s="872" t="s">
        <v>1520</v>
      </c>
      <c r="G791" s="766"/>
      <c r="H791" s="770"/>
    </row>
    <row r="792" spans="1:8" ht="24" customHeight="1">
      <c r="A792" s="441"/>
      <c r="B792" s="442" t="s">
        <v>1584</v>
      </c>
      <c r="C792" s="443"/>
      <c r="D792" s="765"/>
      <c r="E792" s="766"/>
      <c r="F792" s="872"/>
      <c r="G792" s="766"/>
      <c r="H792" s="770"/>
    </row>
    <row r="793" spans="1:8" ht="24" customHeight="1">
      <c r="A793" s="441">
        <v>7130570050</v>
      </c>
      <c r="B793" s="442" t="s">
        <v>1585</v>
      </c>
      <c r="C793" s="443" t="s">
        <v>18</v>
      </c>
      <c r="D793" s="765">
        <v>102</v>
      </c>
      <c r="E793" s="766"/>
      <c r="F793" s="872" t="s">
        <v>1520</v>
      </c>
      <c r="G793" s="766"/>
      <c r="H793" s="770"/>
    </row>
    <row r="794" spans="1:8" ht="24" customHeight="1">
      <c r="A794" s="441">
        <v>7130570160</v>
      </c>
      <c r="B794" s="442" t="s">
        <v>1586</v>
      </c>
      <c r="C794" s="443" t="s">
        <v>18</v>
      </c>
      <c r="D794" s="765">
        <v>100</v>
      </c>
      <c r="E794" s="766"/>
      <c r="F794" s="872" t="s">
        <v>1520</v>
      </c>
      <c r="G794" s="766"/>
      <c r="H794" s="770"/>
    </row>
    <row r="795" spans="1:8" ht="24" customHeight="1">
      <c r="A795" s="441">
        <v>7130570925</v>
      </c>
      <c r="B795" s="442" t="s">
        <v>1587</v>
      </c>
      <c r="C795" s="443" t="s">
        <v>18</v>
      </c>
      <c r="D795" s="765">
        <v>83</v>
      </c>
      <c r="E795" s="766"/>
      <c r="F795" s="872" t="s">
        <v>1520</v>
      </c>
      <c r="G795" s="766"/>
      <c r="H795" s="770"/>
    </row>
    <row r="796" spans="1:8" ht="24" customHeight="1">
      <c r="A796" s="441">
        <v>7130570055</v>
      </c>
      <c r="B796" s="442" t="s">
        <v>1588</v>
      </c>
      <c r="C796" s="443" t="s">
        <v>18</v>
      </c>
      <c r="D796" s="765">
        <v>88</v>
      </c>
      <c r="E796" s="766"/>
      <c r="F796" s="872" t="s">
        <v>1520</v>
      </c>
      <c r="G796" s="766"/>
      <c r="H796" s="770"/>
    </row>
    <row r="797" spans="1:8" ht="28.5" customHeight="1">
      <c r="A797" s="441">
        <v>7130570055</v>
      </c>
      <c r="B797" s="442" t="s">
        <v>1589</v>
      </c>
      <c r="C797" s="443" t="s">
        <v>18</v>
      </c>
      <c r="D797" s="765">
        <v>94</v>
      </c>
      <c r="E797" s="766"/>
      <c r="F797" s="872" t="s">
        <v>1520</v>
      </c>
      <c r="G797" s="766"/>
      <c r="H797" s="770"/>
    </row>
    <row r="798" spans="1:8" ht="24" customHeight="1">
      <c r="A798" s="441">
        <v>7130570185</v>
      </c>
      <c r="B798" s="442" t="s">
        <v>1590</v>
      </c>
      <c r="C798" s="443" t="s">
        <v>18</v>
      </c>
      <c r="D798" s="765">
        <v>103.13</v>
      </c>
      <c r="E798" s="766"/>
      <c r="F798" s="872" t="s">
        <v>1520</v>
      </c>
      <c r="G798" s="766"/>
      <c r="H798" s="770"/>
    </row>
    <row r="799" spans="1:8" ht="24" customHeight="1">
      <c r="A799" s="441"/>
      <c r="B799" s="442" t="s">
        <v>1591</v>
      </c>
      <c r="C799" s="443"/>
      <c r="D799" s="765"/>
      <c r="E799" s="766"/>
      <c r="F799" s="872"/>
      <c r="G799" s="766"/>
      <c r="H799" s="770"/>
    </row>
    <row r="800" spans="1:8" ht="24" customHeight="1">
      <c r="A800" s="441">
        <v>7130570167</v>
      </c>
      <c r="B800" s="442" t="s">
        <v>1592</v>
      </c>
      <c r="C800" s="443" t="s">
        <v>18</v>
      </c>
      <c r="D800" s="765">
        <v>794</v>
      </c>
      <c r="E800" s="766"/>
      <c r="F800" s="872" t="s">
        <v>1520</v>
      </c>
      <c r="G800" s="766"/>
      <c r="H800" s="770"/>
    </row>
    <row r="801" spans="1:8" ht="27" customHeight="1">
      <c r="A801" s="441">
        <v>7130570167</v>
      </c>
      <c r="B801" s="442" t="s">
        <v>1593</v>
      </c>
      <c r="C801" s="443" t="s">
        <v>18</v>
      </c>
      <c r="D801" s="765">
        <v>794</v>
      </c>
      <c r="E801" s="766"/>
      <c r="F801" s="872" t="s">
        <v>1520</v>
      </c>
      <c r="G801" s="766"/>
      <c r="H801" s="770"/>
    </row>
    <row r="802" spans="1:8" ht="24" customHeight="1">
      <c r="A802" s="440"/>
      <c r="B802" s="444" t="s">
        <v>1594</v>
      </c>
      <c r="C802" s="443"/>
      <c r="D802" s="765"/>
      <c r="E802" s="766"/>
      <c r="F802" s="872"/>
      <c r="G802" s="766"/>
      <c r="H802" s="770"/>
    </row>
    <row r="803" spans="1:8" ht="24" customHeight="1">
      <c r="A803" s="441">
        <v>7130570145</v>
      </c>
      <c r="B803" s="444" t="s">
        <v>1595</v>
      </c>
      <c r="C803" s="443" t="s">
        <v>18</v>
      </c>
      <c r="D803" s="765">
        <v>39.11</v>
      </c>
      <c r="E803" s="766"/>
      <c r="F803" s="872" t="s">
        <v>1520</v>
      </c>
      <c r="G803" s="766"/>
      <c r="H803" s="770"/>
    </row>
    <row r="804" spans="1:8" ht="24" customHeight="1">
      <c r="A804" s="441">
        <v>7130570200</v>
      </c>
      <c r="B804" s="442" t="s">
        <v>1596</v>
      </c>
      <c r="C804" s="443" t="s">
        <v>18</v>
      </c>
      <c r="D804" s="765">
        <v>42.73</v>
      </c>
      <c r="E804" s="766"/>
      <c r="F804" s="872" t="s">
        <v>1520</v>
      </c>
      <c r="G804" s="766"/>
      <c r="H804" s="770"/>
    </row>
    <row r="805" spans="1:8" ht="24" customHeight="1">
      <c r="A805" s="441">
        <v>7130570910</v>
      </c>
      <c r="B805" s="442" t="s">
        <v>1597</v>
      </c>
      <c r="C805" s="443" t="s">
        <v>18</v>
      </c>
      <c r="D805" s="765">
        <v>57.51</v>
      </c>
      <c r="E805" s="766"/>
      <c r="F805" s="872" t="s">
        <v>1520</v>
      </c>
      <c r="G805" s="766"/>
      <c r="H805" s="770"/>
    </row>
    <row r="806" spans="1:8" ht="24" customHeight="1">
      <c r="A806" s="441">
        <v>7130560870</v>
      </c>
      <c r="B806" s="442" t="s">
        <v>1598</v>
      </c>
      <c r="C806" s="443" t="s">
        <v>18</v>
      </c>
      <c r="D806" s="765">
        <v>38.79</v>
      </c>
      <c r="E806" s="766"/>
      <c r="F806" s="872" t="s">
        <v>1520</v>
      </c>
      <c r="G806" s="766"/>
      <c r="H806" s="770"/>
    </row>
    <row r="807" spans="1:8" ht="24" customHeight="1">
      <c r="A807" s="441">
        <v>7130500153</v>
      </c>
      <c r="B807" s="442" t="s">
        <v>1599</v>
      </c>
      <c r="C807" s="443" t="s">
        <v>18</v>
      </c>
      <c r="D807" s="765">
        <v>15</v>
      </c>
      <c r="E807" s="766"/>
      <c r="F807" s="872" t="s">
        <v>1520</v>
      </c>
      <c r="G807" s="766"/>
      <c r="H807" s="770"/>
    </row>
    <row r="808" spans="1:8" ht="24" customHeight="1">
      <c r="A808" s="441">
        <v>7130570915</v>
      </c>
      <c r="B808" s="442" t="s">
        <v>1600</v>
      </c>
      <c r="C808" s="443" t="s">
        <v>18</v>
      </c>
      <c r="D808" s="765">
        <v>6.93</v>
      </c>
      <c r="E808" s="766"/>
      <c r="F808" s="872" t="s">
        <v>1520</v>
      </c>
      <c r="G808" s="766"/>
      <c r="H808" s="770"/>
    </row>
    <row r="809" spans="1:8" ht="24" customHeight="1">
      <c r="A809" s="441">
        <v>7130560150</v>
      </c>
      <c r="B809" s="442" t="s">
        <v>1601</v>
      </c>
      <c r="C809" s="443" t="s">
        <v>90</v>
      </c>
      <c r="D809" s="765">
        <v>287</v>
      </c>
      <c r="E809" s="766"/>
      <c r="F809" s="872" t="s">
        <v>1520</v>
      </c>
      <c r="G809" s="766"/>
      <c r="H809" s="770"/>
    </row>
    <row r="810" spans="1:8" ht="24" customHeight="1">
      <c r="A810" s="441">
        <v>7130570205</v>
      </c>
      <c r="B810" s="444" t="s">
        <v>1602</v>
      </c>
      <c r="C810" s="443" t="s">
        <v>18</v>
      </c>
      <c r="D810" s="765">
        <v>121</v>
      </c>
      <c r="E810" s="766"/>
      <c r="F810" s="872" t="s">
        <v>1520</v>
      </c>
      <c r="G810" s="766"/>
      <c r="H810" s="770"/>
    </row>
    <row r="811" spans="1:8" ht="24" customHeight="1">
      <c r="A811" s="441">
        <v>7130570125</v>
      </c>
      <c r="B811" s="444" t="s">
        <v>1603</v>
      </c>
      <c r="C811" s="443" t="s">
        <v>18</v>
      </c>
      <c r="D811" s="765">
        <v>443.45</v>
      </c>
      <c r="E811" s="766"/>
      <c r="F811" s="872" t="s">
        <v>1520</v>
      </c>
      <c r="G811" s="766"/>
      <c r="H811" s="770"/>
    </row>
    <row r="812" spans="1:8" ht="24" customHeight="1">
      <c r="A812" s="440"/>
      <c r="B812" s="442" t="s">
        <v>1604</v>
      </c>
      <c r="C812" s="443"/>
      <c r="D812" s="765"/>
      <c r="E812" s="766"/>
      <c r="F812" s="872"/>
      <c r="G812" s="766"/>
      <c r="H812" s="770"/>
    </row>
    <row r="813" spans="1:8" ht="24" customHeight="1">
      <c r="A813" s="441">
        <v>7130530601</v>
      </c>
      <c r="B813" s="442" t="s">
        <v>1605</v>
      </c>
      <c r="C813" s="443" t="s">
        <v>90</v>
      </c>
      <c r="D813" s="765">
        <v>4060</v>
      </c>
      <c r="E813" s="766"/>
      <c r="F813" s="872" t="s">
        <v>1520</v>
      </c>
      <c r="G813" s="766"/>
      <c r="H813" s="770"/>
    </row>
    <row r="814" spans="1:8" ht="24" customHeight="1">
      <c r="A814" s="441">
        <v>7130530602</v>
      </c>
      <c r="B814" s="442" t="s">
        <v>1606</v>
      </c>
      <c r="C814" s="443" t="s">
        <v>90</v>
      </c>
      <c r="D814" s="765">
        <v>2908.76</v>
      </c>
      <c r="E814" s="766"/>
      <c r="F814" s="872" t="s">
        <v>1520</v>
      </c>
      <c r="G814" s="766"/>
      <c r="H814" s="770"/>
    </row>
    <row r="815" spans="1:8" ht="24" customHeight="1">
      <c r="A815" s="441">
        <v>7130530604</v>
      </c>
      <c r="B815" s="442" t="s">
        <v>1607</v>
      </c>
      <c r="C815" s="443" t="s">
        <v>90</v>
      </c>
      <c r="D815" s="765">
        <v>2637.5</v>
      </c>
      <c r="E815" s="766"/>
      <c r="F815" s="872" t="s">
        <v>1520</v>
      </c>
      <c r="G815" s="766"/>
      <c r="H815" s="770"/>
    </row>
    <row r="816" spans="1:8" ht="24" customHeight="1">
      <c r="A816" s="441">
        <v>7130530604</v>
      </c>
      <c r="B816" s="442" t="s">
        <v>1608</v>
      </c>
      <c r="C816" s="443" t="s">
        <v>90</v>
      </c>
      <c r="D816" s="765">
        <v>5368</v>
      </c>
      <c r="E816" s="766"/>
      <c r="F816" s="872" t="s">
        <v>1520</v>
      </c>
      <c r="G816" s="766"/>
      <c r="H816" s="770"/>
    </row>
    <row r="817" spans="1:8" ht="24" customHeight="1">
      <c r="A817" s="441">
        <v>7130530608</v>
      </c>
      <c r="B817" s="442" t="s">
        <v>1609</v>
      </c>
      <c r="C817" s="443" t="s">
        <v>90</v>
      </c>
      <c r="D817" s="765">
        <v>8000</v>
      </c>
      <c r="E817" s="766"/>
      <c r="F817" s="872" t="s">
        <v>1520</v>
      </c>
      <c r="G817" s="766"/>
      <c r="H817" s="770"/>
    </row>
    <row r="818" spans="1:8" ht="24" customHeight="1">
      <c r="A818" s="440"/>
      <c r="B818" s="442" t="s">
        <v>1610</v>
      </c>
      <c r="C818" s="443"/>
      <c r="D818" s="765"/>
      <c r="E818" s="766"/>
      <c r="F818" s="872"/>
      <c r="G818" s="766"/>
      <c r="H818" s="770"/>
    </row>
    <row r="819" spans="1:8" ht="24" customHeight="1">
      <c r="A819" s="441">
        <v>7130570230</v>
      </c>
      <c r="B819" s="442" t="s">
        <v>1611</v>
      </c>
      <c r="C819" s="443" t="s">
        <v>18</v>
      </c>
      <c r="D819" s="765">
        <v>62.9</v>
      </c>
      <c r="E819" s="766"/>
      <c r="F819" s="872" t="s">
        <v>1520</v>
      </c>
      <c r="G819" s="766"/>
      <c r="H819" s="770"/>
    </row>
    <row r="820" spans="1:8" ht="24" customHeight="1">
      <c r="A820" s="441">
        <v>7130570230</v>
      </c>
      <c r="B820" s="442" t="s">
        <v>1612</v>
      </c>
      <c r="C820" s="443" t="s">
        <v>18</v>
      </c>
      <c r="D820" s="765">
        <v>62.9</v>
      </c>
      <c r="E820" s="766"/>
      <c r="F820" s="872" t="s">
        <v>1520</v>
      </c>
      <c r="G820" s="766"/>
      <c r="H820" s="770"/>
    </row>
    <row r="821" spans="1:8" ht="24" customHeight="1">
      <c r="A821" s="441">
        <v>7130500152</v>
      </c>
      <c r="B821" s="442" t="s">
        <v>1613</v>
      </c>
      <c r="C821" s="443" t="s">
        <v>18</v>
      </c>
      <c r="D821" s="765">
        <v>125</v>
      </c>
      <c r="E821" s="766"/>
      <c r="F821" s="872" t="s">
        <v>1520</v>
      </c>
      <c r="G821" s="766"/>
      <c r="H821" s="770"/>
    </row>
    <row r="822" spans="1:8" ht="35.25" customHeight="1">
      <c r="A822" s="445"/>
      <c r="B822" s="442" t="s">
        <v>1614</v>
      </c>
      <c r="C822" s="445"/>
      <c r="D822" s="765"/>
      <c r="E822" s="766"/>
      <c r="F822" s="872"/>
      <c r="G822" s="766"/>
      <c r="H822" s="770"/>
    </row>
    <row r="823" spans="1:8" ht="24" customHeight="1">
      <c r="A823" s="441">
        <v>7130530611</v>
      </c>
      <c r="B823" s="440" t="s">
        <v>1615</v>
      </c>
      <c r="C823" s="443" t="s">
        <v>94</v>
      </c>
      <c r="D823" s="765">
        <v>14950</v>
      </c>
      <c r="E823" s="766"/>
      <c r="F823" s="872" t="s">
        <v>1520</v>
      </c>
      <c r="G823" s="766"/>
      <c r="H823" s="770"/>
    </row>
    <row r="824" spans="1:8" ht="24" customHeight="1">
      <c r="A824" s="441">
        <v>7130530613</v>
      </c>
      <c r="B824" s="440" t="s">
        <v>1616</v>
      </c>
      <c r="C824" s="443" t="s">
        <v>94</v>
      </c>
      <c r="D824" s="765">
        <v>15527</v>
      </c>
      <c r="E824" s="766"/>
      <c r="F824" s="872" t="s">
        <v>1520</v>
      </c>
      <c r="G824" s="766"/>
      <c r="H824" s="770"/>
    </row>
    <row r="825" spans="1:8" ht="24" customHeight="1">
      <c r="A825" s="441">
        <v>7130530615</v>
      </c>
      <c r="B825" s="440" t="s">
        <v>1617</v>
      </c>
      <c r="C825" s="443" t="s">
        <v>94</v>
      </c>
      <c r="D825" s="765">
        <v>28101</v>
      </c>
      <c r="E825" s="766"/>
      <c r="F825" s="872" t="s">
        <v>1520</v>
      </c>
      <c r="G825" s="766"/>
      <c r="H825" s="770"/>
    </row>
    <row r="826" spans="1:8" ht="24" customHeight="1">
      <c r="A826" s="441">
        <v>7130530616</v>
      </c>
      <c r="B826" s="440" t="s">
        <v>1618</v>
      </c>
      <c r="C826" s="443" t="s">
        <v>94</v>
      </c>
      <c r="D826" s="765">
        <v>38020</v>
      </c>
      <c r="E826" s="766"/>
      <c r="F826" s="872" t="s">
        <v>1520</v>
      </c>
      <c r="G826" s="766"/>
      <c r="H826" s="770"/>
    </row>
    <row r="827" spans="1:8" ht="24" customHeight="1">
      <c r="A827" s="441">
        <v>7130530619</v>
      </c>
      <c r="B827" s="440" t="s">
        <v>1619</v>
      </c>
      <c r="C827" s="443" t="s">
        <v>94</v>
      </c>
      <c r="D827" s="765">
        <v>72025</v>
      </c>
      <c r="E827" s="766"/>
      <c r="F827" s="872" t="s">
        <v>1520</v>
      </c>
      <c r="G827" s="766"/>
      <c r="H827" s="770"/>
    </row>
    <row r="828" spans="1:8" ht="24" customHeight="1">
      <c r="A828" s="441">
        <v>7130530633</v>
      </c>
      <c r="B828" s="442" t="s">
        <v>1620</v>
      </c>
      <c r="C828" s="443" t="s">
        <v>94</v>
      </c>
      <c r="D828" s="765">
        <v>225100</v>
      </c>
      <c r="E828" s="766"/>
      <c r="F828" s="872" t="s">
        <v>1520</v>
      </c>
      <c r="G828" s="766"/>
      <c r="H828" s="770"/>
    </row>
    <row r="829" spans="1:8" ht="24" customHeight="1">
      <c r="A829" s="441">
        <v>7130530625</v>
      </c>
      <c r="B829" s="442" t="s">
        <v>1621</v>
      </c>
      <c r="C829" s="443" t="s">
        <v>94</v>
      </c>
      <c r="D829" s="765">
        <v>276315</v>
      </c>
      <c r="E829" s="766"/>
      <c r="F829" s="872" t="s">
        <v>1520</v>
      </c>
      <c r="G829" s="766"/>
      <c r="H829" s="770"/>
    </row>
    <row r="830" spans="1:8" ht="24" customHeight="1">
      <c r="A830" s="441">
        <v>7130530611</v>
      </c>
      <c r="B830" s="442" t="s">
        <v>1622</v>
      </c>
      <c r="C830" s="443" t="s">
        <v>94</v>
      </c>
      <c r="D830" s="765">
        <v>14300</v>
      </c>
      <c r="E830" s="766"/>
      <c r="F830" s="872" t="s">
        <v>1520</v>
      </c>
      <c r="G830" s="766"/>
      <c r="H830" s="770"/>
    </row>
    <row r="831" spans="1:8" ht="24" customHeight="1">
      <c r="A831" s="441">
        <v>7130530638</v>
      </c>
      <c r="B831" s="442" t="s">
        <v>1623</v>
      </c>
      <c r="C831" s="443" t="s">
        <v>90</v>
      </c>
      <c r="D831" s="765">
        <v>19940</v>
      </c>
      <c r="E831" s="766"/>
      <c r="F831" s="872" t="s">
        <v>1520</v>
      </c>
      <c r="G831" s="766"/>
      <c r="H831" s="770"/>
    </row>
    <row r="832" spans="1:8" ht="24" customHeight="1">
      <c r="A832" s="441">
        <v>7130530217</v>
      </c>
      <c r="B832" s="442" t="s">
        <v>1624</v>
      </c>
      <c r="C832" s="443" t="s">
        <v>90</v>
      </c>
      <c r="D832" s="765">
        <v>75506</v>
      </c>
      <c r="E832" s="766"/>
      <c r="F832" s="872" t="s">
        <v>1520</v>
      </c>
      <c r="G832" s="766"/>
      <c r="H832" s="770"/>
    </row>
    <row r="833" spans="1:8" ht="24" customHeight="1">
      <c r="A833" s="441">
        <v>7130530223</v>
      </c>
      <c r="B833" s="442" t="s">
        <v>1625</v>
      </c>
      <c r="C833" s="443" t="s">
        <v>90</v>
      </c>
      <c r="D833" s="765">
        <v>659111</v>
      </c>
      <c r="E833" s="766"/>
      <c r="F833" s="872" t="s">
        <v>1520</v>
      </c>
      <c r="G833" s="766"/>
      <c r="H833" s="770"/>
    </row>
    <row r="834" spans="1:8" ht="24" customHeight="1">
      <c r="A834" s="441">
        <v>7130500084</v>
      </c>
      <c r="B834" s="442" t="s">
        <v>1626</v>
      </c>
      <c r="C834" s="443" t="s">
        <v>18</v>
      </c>
      <c r="D834" s="765">
        <v>15</v>
      </c>
      <c r="E834" s="766"/>
      <c r="F834" s="872" t="s">
        <v>1520</v>
      </c>
      <c r="G834" s="766"/>
      <c r="H834" s="770"/>
    </row>
    <row r="835" spans="1:8" ht="24" customHeight="1">
      <c r="A835" s="441">
        <v>7130570065</v>
      </c>
      <c r="B835" s="442" t="s">
        <v>1627</v>
      </c>
      <c r="C835" s="443" t="s">
        <v>18</v>
      </c>
      <c r="D835" s="765">
        <v>100</v>
      </c>
      <c r="E835" s="766"/>
      <c r="F835" s="872" t="s">
        <v>1520</v>
      </c>
      <c r="G835" s="766"/>
      <c r="H835" s="770"/>
    </row>
    <row r="836" spans="1:8" ht="24" customHeight="1">
      <c r="A836" s="441">
        <v>7130578361</v>
      </c>
      <c r="B836" s="442" t="s">
        <v>1628</v>
      </c>
      <c r="C836" s="443" t="s">
        <v>90</v>
      </c>
      <c r="D836" s="765">
        <v>31901</v>
      </c>
      <c r="E836" s="766"/>
      <c r="F836" s="872" t="s">
        <v>1520</v>
      </c>
      <c r="G836" s="766"/>
      <c r="H836" s="770"/>
    </row>
    <row r="837" spans="1:8" s="957" customFormat="1" ht="51">
      <c r="A837" s="951">
        <v>7132220002</v>
      </c>
      <c r="B837" s="952" t="s">
        <v>1942</v>
      </c>
      <c r="C837" s="953" t="s">
        <v>94</v>
      </c>
      <c r="D837" s="765">
        <v>3816741.21</v>
      </c>
      <c r="E837" s="954"/>
      <c r="F837" s="872" t="s">
        <v>1520</v>
      </c>
      <c r="G837" s="955"/>
      <c r="H837" s="956"/>
    </row>
    <row r="838" spans="1:8" s="957" customFormat="1" ht="51">
      <c r="A838" s="951">
        <v>7132220006</v>
      </c>
      <c r="B838" s="952" t="s">
        <v>1943</v>
      </c>
      <c r="C838" s="953" t="s">
        <v>94</v>
      </c>
      <c r="D838" s="765">
        <v>5314882.2699999996</v>
      </c>
      <c r="E838" s="954"/>
      <c r="F838" s="872" t="s">
        <v>1520</v>
      </c>
      <c r="G838" s="955"/>
      <c r="H838" s="956"/>
    </row>
    <row r="839" spans="1:8" ht="25.5">
      <c r="A839" s="441"/>
      <c r="B839" s="876" t="s">
        <v>1809</v>
      </c>
      <c r="C839" s="443"/>
      <c r="D839" s="765"/>
      <c r="E839" s="766"/>
      <c r="F839" s="877"/>
      <c r="G839" s="441"/>
      <c r="H839" s="770"/>
    </row>
    <row r="840" spans="1:8" ht="38.25">
      <c r="A840" s="441">
        <v>7131941004</v>
      </c>
      <c r="B840" s="442" t="s">
        <v>1810</v>
      </c>
      <c r="C840" s="443" t="s">
        <v>6</v>
      </c>
      <c r="D840" s="765">
        <v>3102654.24</v>
      </c>
      <c r="E840" s="766"/>
      <c r="F840" s="872" t="s">
        <v>1520</v>
      </c>
      <c r="G840" s="878"/>
      <c r="H840" s="770"/>
    </row>
    <row r="841" spans="1:8" ht="38.25">
      <c r="A841" s="441">
        <v>7131941005</v>
      </c>
      <c r="B841" s="442" t="s">
        <v>1811</v>
      </c>
      <c r="C841" s="443" t="s">
        <v>6</v>
      </c>
      <c r="D841" s="765">
        <v>4474290.9600000009</v>
      </c>
      <c r="E841" s="766"/>
      <c r="F841" s="872" t="s">
        <v>1520</v>
      </c>
      <c r="G841" s="878"/>
      <c r="H841" s="770"/>
    </row>
    <row r="842" spans="1:8" ht="25.5">
      <c r="A842" s="441">
        <v>7131941006</v>
      </c>
      <c r="B842" s="442" t="s">
        <v>1812</v>
      </c>
      <c r="C842" s="443" t="s">
        <v>6</v>
      </c>
      <c r="D842" s="765">
        <v>2887025.7600000002</v>
      </c>
      <c r="E842" s="766"/>
      <c r="F842" s="872" t="s">
        <v>1520</v>
      </c>
      <c r="G842" s="878"/>
      <c r="H842" s="770"/>
    </row>
    <row r="843" spans="1:8" ht="25.5">
      <c r="A843" s="441">
        <v>7131941007</v>
      </c>
      <c r="B843" s="442" t="s">
        <v>1813</v>
      </c>
      <c r="C843" s="443" t="s">
        <v>6</v>
      </c>
      <c r="D843" s="765">
        <v>3866937.41</v>
      </c>
      <c r="E843" s="766"/>
      <c r="F843" s="872" t="s">
        <v>1520</v>
      </c>
      <c r="G843" s="878"/>
      <c r="H843" s="770"/>
    </row>
    <row r="844" spans="1:8" ht="21.75" customHeight="1">
      <c r="A844" s="441"/>
      <c r="B844" s="876" t="s">
        <v>1814</v>
      </c>
      <c r="C844" s="443"/>
      <c r="D844" s="765"/>
      <c r="E844" s="766"/>
      <c r="F844" s="877"/>
      <c r="G844" s="441"/>
      <c r="H844" s="770"/>
    </row>
    <row r="845" spans="1:8" ht="25.5">
      <c r="A845" s="441">
        <v>7130352011</v>
      </c>
      <c r="B845" s="442" t="s">
        <v>1815</v>
      </c>
      <c r="C845" s="443" t="s">
        <v>90</v>
      </c>
      <c r="D845" s="765">
        <v>53100</v>
      </c>
      <c r="E845" s="766"/>
      <c r="F845" s="872" t="s">
        <v>1520</v>
      </c>
      <c r="G845" s="878"/>
      <c r="H845" s="770"/>
    </row>
    <row r="846" spans="1:8" ht="25.5">
      <c r="A846" s="441">
        <v>7130352012</v>
      </c>
      <c r="B846" s="442" t="s">
        <v>1816</v>
      </c>
      <c r="C846" s="443" t="s">
        <v>90</v>
      </c>
      <c r="D846" s="765">
        <v>56640</v>
      </c>
      <c r="E846" s="766"/>
      <c r="F846" s="872" t="s">
        <v>1520</v>
      </c>
      <c r="G846" s="878"/>
      <c r="H846" s="770"/>
    </row>
    <row r="847" spans="1:8" ht="25.5">
      <c r="A847" s="441">
        <v>7130352013</v>
      </c>
      <c r="B847" s="442" t="s">
        <v>1817</v>
      </c>
      <c r="C847" s="443" t="s">
        <v>90</v>
      </c>
      <c r="D847" s="765">
        <v>57938</v>
      </c>
      <c r="E847" s="766"/>
      <c r="F847" s="872" t="s">
        <v>1520</v>
      </c>
      <c r="G847" s="878"/>
      <c r="H847" s="770"/>
    </row>
    <row r="848" spans="1:8" ht="25.5">
      <c r="A848" s="441">
        <v>7130352014</v>
      </c>
      <c r="B848" s="442" t="s">
        <v>1818</v>
      </c>
      <c r="C848" s="443" t="s">
        <v>53</v>
      </c>
      <c r="D848" s="765">
        <v>850</v>
      </c>
      <c r="E848" s="766"/>
      <c r="F848" s="872" t="s">
        <v>1520</v>
      </c>
      <c r="G848" s="878"/>
      <c r="H848" s="770"/>
    </row>
    <row r="849" spans="1:8" ht="24.75" customHeight="1">
      <c r="A849" s="441"/>
      <c r="B849" s="876" t="s">
        <v>1819</v>
      </c>
      <c r="C849" s="443"/>
      <c r="D849" s="765"/>
      <c r="E849" s="766"/>
      <c r="F849" s="877"/>
      <c r="G849" s="441"/>
      <c r="H849" s="770"/>
    </row>
    <row r="850" spans="1:8" ht="25.5">
      <c r="A850" s="441">
        <v>7130311015</v>
      </c>
      <c r="B850" s="442" t="s">
        <v>1820</v>
      </c>
      <c r="C850" s="400" t="s">
        <v>381</v>
      </c>
      <c r="D850" s="765">
        <v>138</v>
      </c>
      <c r="E850" s="766"/>
      <c r="F850" s="872" t="s">
        <v>1520</v>
      </c>
      <c r="G850" s="878"/>
      <c r="H850" s="770"/>
    </row>
    <row r="851" spans="1:8" ht="25.5">
      <c r="A851" s="441">
        <v>7130311016</v>
      </c>
      <c r="B851" s="442" t="s">
        <v>1821</v>
      </c>
      <c r="C851" s="400" t="s">
        <v>381</v>
      </c>
      <c r="D851" s="765">
        <v>176.52</v>
      </c>
      <c r="E851" s="766"/>
      <c r="F851" s="872" t="s">
        <v>1520</v>
      </c>
      <c r="G851" s="878"/>
      <c r="H851" s="770"/>
    </row>
    <row r="852" spans="1:8" ht="25.5">
      <c r="A852" s="441">
        <v>7130311017</v>
      </c>
      <c r="B852" s="442" t="s">
        <v>1822</v>
      </c>
      <c r="C852" s="400" t="s">
        <v>381</v>
      </c>
      <c r="D852" s="765">
        <v>257.82</v>
      </c>
      <c r="E852" s="766"/>
      <c r="F852" s="872" t="s">
        <v>1520</v>
      </c>
      <c r="G852" s="878"/>
      <c r="H852" s="770"/>
    </row>
    <row r="853" spans="1:8" ht="25.5">
      <c r="A853" s="441">
        <v>7130311018</v>
      </c>
      <c r="B853" s="442" t="s">
        <v>1823</v>
      </c>
      <c r="C853" s="400" t="s">
        <v>381</v>
      </c>
      <c r="D853" s="765">
        <v>338.06</v>
      </c>
      <c r="E853" s="766"/>
      <c r="F853" s="872" t="s">
        <v>1520</v>
      </c>
      <c r="G853" s="878"/>
      <c r="H853" s="770"/>
    </row>
    <row r="854" spans="1:8" ht="25.5">
      <c r="A854" s="441">
        <v>7130311019</v>
      </c>
      <c r="B854" s="442" t="s">
        <v>1824</v>
      </c>
      <c r="C854" s="400" t="s">
        <v>381</v>
      </c>
      <c r="D854" s="765">
        <v>412.94</v>
      </c>
      <c r="E854" s="766"/>
      <c r="F854" s="872" t="s">
        <v>1520</v>
      </c>
      <c r="G854" s="878"/>
      <c r="H854" s="770"/>
    </row>
    <row r="855" spans="1:8" ht="25.5">
      <c r="A855" s="441">
        <v>7130310093</v>
      </c>
      <c r="B855" s="442" t="s">
        <v>1825</v>
      </c>
      <c r="C855" s="400" t="s">
        <v>381</v>
      </c>
      <c r="D855" s="765">
        <v>509.22</v>
      </c>
      <c r="E855" s="766"/>
      <c r="F855" s="872" t="s">
        <v>1520</v>
      </c>
      <c r="G855" s="878"/>
      <c r="H855" s="770"/>
    </row>
    <row r="856" spans="1:8" ht="25.5">
      <c r="A856" s="441">
        <v>7130311020</v>
      </c>
      <c r="B856" s="442" t="s">
        <v>1826</v>
      </c>
      <c r="C856" s="400" t="s">
        <v>381</v>
      </c>
      <c r="D856" s="765">
        <v>604.44000000000005</v>
      </c>
      <c r="E856" s="766"/>
      <c r="F856" s="872" t="s">
        <v>1520</v>
      </c>
      <c r="G856" s="878"/>
      <c r="H856" s="770"/>
    </row>
    <row r="857" spans="1:8" ht="25.5">
      <c r="A857" s="441">
        <v>7130311021</v>
      </c>
      <c r="B857" s="442" t="s">
        <v>1827</v>
      </c>
      <c r="C857" s="400" t="s">
        <v>381</v>
      </c>
      <c r="D857" s="765">
        <v>743.51</v>
      </c>
      <c r="E857" s="766"/>
      <c r="F857" s="872" t="s">
        <v>1520</v>
      </c>
      <c r="G857" s="878"/>
      <c r="H857" s="770"/>
    </row>
    <row r="858" spans="1:8" ht="25.5">
      <c r="A858" s="441">
        <v>7130311031</v>
      </c>
      <c r="B858" s="442" t="s">
        <v>1828</v>
      </c>
      <c r="C858" s="400" t="s">
        <v>381</v>
      </c>
      <c r="D858" s="765">
        <v>936.08</v>
      </c>
      <c r="E858" s="766"/>
      <c r="F858" s="872" t="s">
        <v>1520</v>
      </c>
      <c r="G858" s="878"/>
      <c r="H858" s="770"/>
    </row>
    <row r="859" spans="1:8" ht="25.5">
      <c r="A859" s="441">
        <v>7130311032</v>
      </c>
      <c r="B859" s="442" t="s">
        <v>1829</v>
      </c>
      <c r="C859" s="442" t="s">
        <v>381</v>
      </c>
      <c r="D859" s="765">
        <v>1137.2</v>
      </c>
      <c r="E859" s="766"/>
      <c r="F859" s="872" t="s">
        <v>1520</v>
      </c>
      <c r="G859" s="878"/>
      <c r="H859" s="770"/>
    </row>
    <row r="860" spans="1:8" ht="25.5">
      <c r="A860" s="441">
        <v>7130310094</v>
      </c>
      <c r="B860" s="442" t="s">
        <v>1830</v>
      </c>
      <c r="C860" s="442" t="s">
        <v>381</v>
      </c>
      <c r="D860" s="765">
        <v>1433.53</v>
      </c>
      <c r="E860" s="766"/>
      <c r="F860" s="872" t="s">
        <v>1520</v>
      </c>
      <c r="G860" s="878"/>
      <c r="H860" s="770"/>
    </row>
    <row r="861" spans="1:8" ht="25.5">
      <c r="A861" s="441">
        <v>7130870011</v>
      </c>
      <c r="B861" s="442" t="s">
        <v>1831</v>
      </c>
      <c r="C861" s="443" t="s">
        <v>90</v>
      </c>
      <c r="D861" s="765">
        <v>12555.68</v>
      </c>
      <c r="E861" s="766"/>
      <c r="F861" s="872" t="s">
        <v>1520</v>
      </c>
      <c r="G861" s="878"/>
      <c r="H861" s="770"/>
    </row>
    <row r="862" spans="1:8" ht="25.5">
      <c r="A862" s="441">
        <v>7130870012</v>
      </c>
      <c r="B862" s="442" t="s">
        <v>1832</v>
      </c>
      <c r="C862" s="443" t="s">
        <v>90</v>
      </c>
      <c r="D862" s="765">
        <v>10138.59</v>
      </c>
      <c r="E862" s="766"/>
      <c r="F862" s="872" t="s">
        <v>1520</v>
      </c>
      <c r="G862" s="878"/>
      <c r="H862" s="770"/>
    </row>
    <row r="863" spans="1:8" ht="25.5">
      <c r="A863" s="441">
        <v>7132490002</v>
      </c>
      <c r="B863" s="442" t="s">
        <v>1833</v>
      </c>
      <c r="C863" s="443" t="s">
        <v>1834</v>
      </c>
      <c r="D863" s="765">
        <v>1336.14</v>
      </c>
      <c r="E863" s="766"/>
      <c r="F863" s="872" t="s">
        <v>1520</v>
      </c>
      <c r="G863" s="878"/>
      <c r="H863" s="770"/>
    </row>
    <row r="864" spans="1:8" ht="15">
      <c r="A864" s="441">
        <v>7130870014</v>
      </c>
      <c r="B864" s="442" t="s">
        <v>1835</v>
      </c>
      <c r="C864" s="443" t="s">
        <v>194</v>
      </c>
      <c r="D864" s="765">
        <v>294.69</v>
      </c>
      <c r="E864" s="766"/>
      <c r="F864" s="872" t="s">
        <v>1520</v>
      </c>
      <c r="G864" s="878"/>
      <c r="H864" s="770"/>
    </row>
    <row r="865" spans="1:8" ht="30" customHeight="1">
      <c r="A865" s="441">
        <v>7132461002</v>
      </c>
      <c r="B865" s="442" t="s">
        <v>1836</v>
      </c>
      <c r="C865" s="443" t="s">
        <v>194</v>
      </c>
      <c r="D865" s="765" t="s">
        <v>1868</v>
      </c>
      <c r="E865" s="766"/>
      <c r="F865" s="872"/>
      <c r="G865" s="878" t="s">
        <v>1944</v>
      </c>
      <c r="H865" s="770"/>
    </row>
    <row r="866" spans="1:8">
      <c r="A866" s="441"/>
      <c r="B866" s="876" t="s">
        <v>1837</v>
      </c>
      <c r="C866" s="443"/>
      <c r="D866" s="765"/>
      <c r="E866" s="766"/>
      <c r="F866" s="877"/>
      <c r="G866" s="441"/>
      <c r="H866" s="770"/>
    </row>
    <row r="867" spans="1:8" ht="89.25">
      <c r="A867" s="441">
        <v>7131941008</v>
      </c>
      <c r="B867" s="442" t="s">
        <v>1838</v>
      </c>
      <c r="C867" s="443" t="s">
        <v>90</v>
      </c>
      <c r="D867" s="765">
        <v>4381810.3</v>
      </c>
      <c r="E867" s="766"/>
      <c r="F867" s="872" t="s">
        <v>1520</v>
      </c>
      <c r="G867" s="879"/>
      <c r="H867" s="770"/>
    </row>
    <row r="868" spans="1:8" ht="89.25">
      <c r="A868" s="441">
        <v>7131941009</v>
      </c>
      <c r="B868" s="442" t="s">
        <v>1839</v>
      </c>
      <c r="C868" s="443" t="s">
        <v>90</v>
      </c>
      <c r="D868" s="765">
        <v>3330741.25</v>
      </c>
      <c r="E868" s="766"/>
      <c r="F868" s="872" t="s">
        <v>1520</v>
      </c>
      <c r="G868" s="879"/>
      <c r="H868" s="770"/>
    </row>
    <row r="869" spans="1:8" ht="89.25">
      <c r="A869" s="441">
        <v>7131941010</v>
      </c>
      <c r="B869" s="442" t="s">
        <v>1840</v>
      </c>
      <c r="C869" s="443" t="s">
        <v>90</v>
      </c>
      <c r="D869" s="765">
        <v>2709970.82</v>
      </c>
      <c r="E869" s="766"/>
      <c r="F869" s="872" t="s">
        <v>1520</v>
      </c>
      <c r="G869" s="879"/>
      <c r="H869" s="770"/>
    </row>
    <row r="870" spans="1:8" ht="89.25">
      <c r="A870" s="441">
        <v>7131941011</v>
      </c>
      <c r="B870" s="442" t="s">
        <v>1841</v>
      </c>
      <c r="C870" s="443" t="s">
        <v>90</v>
      </c>
      <c r="D870" s="765">
        <v>2392877.16</v>
      </c>
      <c r="E870" s="766"/>
      <c r="F870" s="872" t="s">
        <v>1520</v>
      </c>
      <c r="G870" s="879"/>
      <c r="H870" s="770"/>
    </row>
    <row r="871" spans="1:8" ht="25.5">
      <c r="A871" s="441">
        <v>7130310091</v>
      </c>
      <c r="B871" s="442" t="s">
        <v>1842</v>
      </c>
      <c r="C871" s="443" t="s">
        <v>194</v>
      </c>
      <c r="D871" s="765">
        <v>1140.4068000000002</v>
      </c>
      <c r="E871" s="766"/>
      <c r="F871" s="872" t="s">
        <v>1520</v>
      </c>
      <c r="G871" s="879"/>
      <c r="H871" s="770"/>
    </row>
    <row r="872" spans="1:8" ht="153">
      <c r="A872" s="441">
        <v>7131960012</v>
      </c>
      <c r="B872" s="442" t="s">
        <v>1843</v>
      </c>
      <c r="C872" s="443" t="s">
        <v>94</v>
      </c>
      <c r="D872" s="765">
        <v>1726211.9</v>
      </c>
      <c r="E872" s="766"/>
      <c r="F872" s="872" t="s">
        <v>1520</v>
      </c>
      <c r="G872" s="879"/>
      <c r="H872" s="770"/>
    </row>
    <row r="873" spans="1:8" ht="186.75">
      <c r="A873" s="441">
        <v>7131960013</v>
      </c>
      <c r="B873" s="442" t="s">
        <v>1844</v>
      </c>
      <c r="C873" s="443" t="s">
        <v>94</v>
      </c>
      <c r="D873" s="765">
        <v>1726211.9</v>
      </c>
      <c r="E873" s="766"/>
      <c r="F873" s="872" t="s">
        <v>1520</v>
      </c>
      <c r="G873" s="879"/>
      <c r="H873" s="770"/>
    </row>
    <row r="874" spans="1:8" ht="158.25">
      <c r="A874" s="441">
        <v>7131960014</v>
      </c>
      <c r="B874" s="442" t="s">
        <v>1845</v>
      </c>
      <c r="C874" s="443" t="s">
        <v>94</v>
      </c>
      <c r="D874" s="765">
        <v>1185814.8500000001</v>
      </c>
      <c r="E874" s="766"/>
      <c r="F874" s="872" t="s">
        <v>1520</v>
      </c>
      <c r="G874" s="879"/>
      <c r="H874" s="770"/>
    </row>
    <row r="875" spans="1:8" ht="144">
      <c r="A875" s="441">
        <v>7131960015</v>
      </c>
      <c r="B875" s="442" t="s">
        <v>1846</v>
      </c>
      <c r="C875" s="443" t="s">
        <v>94</v>
      </c>
      <c r="D875" s="765">
        <v>1185814.8500000001</v>
      </c>
      <c r="E875" s="766"/>
      <c r="F875" s="872" t="s">
        <v>1520</v>
      </c>
      <c r="G875" s="879"/>
      <c r="H875" s="770"/>
    </row>
    <row r="876" spans="1:8" ht="25.5">
      <c r="A876" s="441">
        <v>7132230001</v>
      </c>
      <c r="B876" s="442" t="s">
        <v>1847</v>
      </c>
      <c r="C876" s="443" t="s">
        <v>94</v>
      </c>
      <c r="D876" s="765">
        <v>50947.75</v>
      </c>
      <c r="E876" s="766"/>
      <c r="F876" s="872" t="s">
        <v>1520</v>
      </c>
      <c r="G876" s="879"/>
      <c r="H876" s="770"/>
    </row>
    <row r="877" spans="1:8" ht="25.5">
      <c r="A877" s="441">
        <v>7132230003</v>
      </c>
      <c r="B877" s="442" t="s">
        <v>1848</v>
      </c>
      <c r="C877" s="443" t="s">
        <v>94</v>
      </c>
      <c r="D877" s="765">
        <v>50947.75</v>
      </c>
      <c r="E877" s="766"/>
      <c r="F877" s="872" t="s">
        <v>1520</v>
      </c>
      <c r="G877" s="879"/>
      <c r="H877" s="770"/>
    </row>
    <row r="878" spans="1:8" ht="25.5">
      <c r="A878" s="441">
        <v>7132230004</v>
      </c>
      <c r="B878" s="442" t="s">
        <v>1849</v>
      </c>
      <c r="C878" s="443" t="s">
        <v>94</v>
      </c>
      <c r="D878" s="765">
        <v>101895.5</v>
      </c>
      <c r="E878" s="766"/>
      <c r="F878" s="872" t="s">
        <v>1520</v>
      </c>
      <c r="G878" s="879"/>
      <c r="H878" s="770"/>
    </row>
    <row r="879" spans="1:8">
      <c r="A879" s="441">
        <v>7130641035</v>
      </c>
      <c r="B879" s="442" t="s">
        <v>1928</v>
      </c>
      <c r="C879" s="443" t="s">
        <v>649</v>
      </c>
      <c r="D879" s="765">
        <v>1541.79</v>
      </c>
      <c r="E879" s="766"/>
      <c r="F879" s="766"/>
      <c r="G879" s="950" t="s">
        <v>1930</v>
      </c>
    </row>
    <row r="880" spans="1:8" ht="25.5">
      <c r="A880" s="441">
        <v>7132461804</v>
      </c>
      <c r="B880" s="442" t="s">
        <v>1929</v>
      </c>
      <c r="C880" s="443" t="s">
        <v>649</v>
      </c>
      <c r="D880" s="765">
        <v>1309.8</v>
      </c>
      <c r="E880" s="766"/>
      <c r="F880" s="766"/>
      <c r="G880" s="950" t="s">
        <v>1930</v>
      </c>
    </row>
  </sheetData>
  <mergeCells count="3">
    <mergeCell ref="B1:D1"/>
    <mergeCell ref="A2:E2"/>
    <mergeCell ref="F3:G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79"/>
  <sheetViews>
    <sheetView zoomScaleNormal="100" zoomScaleSheetLayoutView="70" workbookViewId="0">
      <pane xSplit="3" ySplit="7" topLeftCell="D56" activePane="bottomRight" state="frozen"/>
      <selection pane="topRight" activeCell="D1" sqref="D1"/>
      <selection pane="bottomLeft" activeCell="A8" sqref="A8"/>
      <selection pane="bottomRight" activeCell="M58" sqref="M58"/>
    </sheetView>
  </sheetViews>
  <sheetFormatPr defaultRowHeight="12.75"/>
  <cols>
    <col min="1" max="1" width="4.28515625" style="1" customWidth="1"/>
    <col min="2" max="2" width="43.7109375" style="3" customWidth="1"/>
    <col min="3" max="3" width="20" style="35" customWidth="1"/>
    <col min="4" max="4" width="5.5703125" style="1" customWidth="1"/>
    <col min="5" max="5" width="7.140625" style="10" customWidth="1"/>
    <col min="6" max="6" width="11.28515625" style="10" customWidth="1"/>
    <col min="7" max="7" width="13.7109375" style="10" customWidth="1"/>
    <col min="8" max="8" width="6.5703125" style="10" bestFit="1" customWidth="1"/>
    <col min="9" max="9" width="10.85546875" style="10" bestFit="1" customWidth="1"/>
    <col min="10" max="10" width="13.85546875" style="10" customWidth="1"/>
    <col min="11" max="11" width="6.5703125" style="10" bestFit="1" customWidth="1"/>
    <col min="12" max="12" width="11.42578125" style="10" customWidth="1"/>
    <col min="13" max="13" width="17" style="10" customWidth="1"/>
    <col min="14" max="14" width="20.140625" style="3" customWidth="1"/>
    <col min="15" max="15" width="21.140625" style="3" customWidth="1"/>
    <col min="16" max="255" width="9.140625" style="3"/>
    <col min="256" max="256" width="4.28515625" style="3" customWidth="1"/>
    <col min="257" max="257" width="42.85546875" style="3" customWidth="1"/>
    <col min="258" max="258" width="14.85546875" style="3" customWidth="1"/>
    <col min="259" max="259" width="5.5703125" style="3" customWidth="1"/>
    <col min="260" max="260" width="7.140625" style="3" customWidth="1"/>
    <col min="261" max="261" width="10.140625" style="3" customWidth="1"/>
    <col min="262" max="262" width="12.28515625" style="3" customWidth="1"/>
    <col min="263" max="263" width="6.5703125" style="3" bestFit="1" customWidth="1"/>
    <col min="264" max="264" width="9.85546875" style="3" bestFit="1" customWidth="1"/>
    <col min="265" max="265" width="12.28515625" style="3" customWidth="1"/>
    <col min="266" max="266" width="6.5703125" style="3" bestFit="1" customWidth="1"/>
    <col min="267" max="267" width="9.5703125" style="3" customWidth="1"/>
    <col min="268" max="268" width="12.28515625" style="3" customWidth="1"/>
    <col min="269" max="269" width="29.28515625" style="3" customWidth="1"/>
    <col min="270" max="270" width="13.28515625" style="3" bestFit="1" customWidth="1"/>
    <col min="271" max="271" width="13.140625" style="3" customWidth="1"/>
    <col min="272" max="511" width="9.140625" style="3"/>
    <col min="512" max="512" width="4.28515625" style="3" customWidth="1"/>
    <col min="513" max="513" width="42.85546875" style="3" customWidth="1"/>
    <col min="514" max="514" width="14.85546875" style="3" customWidth="1"/>
    <col min="515" max="515" width="5.5703125" style="3" customWidth="1"/>
    <col min="516" max="516" width="7.140625" style="3" customWidth="1"/>
    <col min="517" max="517" width="10.140625" style="3" customWidth="1"/>
    <col min="518" max="518" width="12.28515625" style="3" customWidth="1"/>
    <col min="519" max="519" width="6.5703125" style="3" bestFit="1" customWidth="1"/>
    <col min="520" max="520" width="9.85546875" style="3" bestFit="1" customWidth="1"/>
    <col min="521" max="521" width="12.28515625" style="3" customWidth="1"/>
    <col min="522" max="522" width="6.5703125" style="3" bestFit="1" customWidth="1"/>
    <col min="523" max="523" width="9.5703125" style="3" customWidth="1"/>
    <col min="524" max="524" width="12.28515625" style="3" customWidth="1"/>
    <col min="525" max="525" width="29.28515625" style="3" customWidth="1"/>
    <col min="526" max="526" width="13.28515625" style="3" bestFit="1" customWidth="1"/>
    <col min="527" max="527" width="13.140625" style="3" customWidth="1"/>
    <col min="528" max="767" width="9.140625" style="3"/>
    <col min="768" max="768" width="4.28515625" style="3" customWidth="1"/>
    <col min="769" max="769" width="42.85546875" style="3" customWidth="1"/>
    <col min="770" max="770" width="14.85546875" style="3" customWidth="1"/>
    <col min="771" max="771" width="5.5703125" style="3" customWidth="1"/>
    <col min="772" max="772" width="7.140625" style="3" customWidth="1"/>
    <col min="773" max="773" width="10.140625" style="3" customWidth="1"/>
    <col min="774" max="774" width="12.28515625" style="3" customWidth="1"/>
    <col min="775" max="775" width="6.5703125" style="3" bestFit="1" customWidth="1"/>
    <col min="776" max="776" width="9.85546875" style="3" bestFit="1" customWidth="1"/>
    <col min="777" max="777" width="12.28515625" style="3" customWidth="1"/>
    <col min="778" max="778" width="6.5703125" style="3" bestFit="1" customWidth="1"/>
    <col min="779" max="779" width="9.5703125" style="3" customWidth="1"/>
    <col min="780" max="780" width="12.28515625" style="3" customWidth="1"/>
    <col min="781" max="781" width="29.28515625" style="3" customWidth="1"/>
    <col min="782" max="782" width="13.28515625" style="3" bestFit="1" customWidth="1"/>
    <col min="783" max="783" width="13.140625" style="3" customWidth="1"/>
    <col min="784" max="1023" width="9.140625" style="3"/>
    <col min="1024" max="1024" width="4.28515625" style="3" customWidth="1"/>
    <col min="1025" max="1025" width="42.85546875" style="3" customWidth="1"/>
    <col min="1026" max="1026" width="14.85546875" style="3" customWidth="1"/>
    <col min="1027" max="1027" width="5.5703125" style="3" customWidth="1"/>
    <col min="1028" max="1028" width="7.140625" style="3" customWidth="1"/>
    <col min="1029" max="1029" width="10.140625" style="3" customWidth="1"/>
    <col min="1030" max="1030" width="12.28515625" style="3" customWidth="1"/>
    <col min="1031" max="1031" width="6.5703125" style="3" bestFit="1" customWidth="1"/>
    <col min="1032" max="1032" width="9.85546875" style="3" bestFit="1" customWidth="1"/>
    <col min="1033" max="1033" width="12.28515625" style="3" customWidth="1"/>
    <col min="1034" max="1034" width="6.5703125" style="3" bestFit="1" customWidth="1"/>
    <col min="1035" max="1035" width="9.5703125" style="3" customWidth="1"/>
    <col min="1036" max="1036" width="12.28515625" style="3" customWidth="1"/>
    <col min="1037" max="1037" width="29.28515625" style="3" customWidth="1"/>
    <col min="1038" max="1038" width="13.28515625" style="3" bestFit="1" customWidth="1"/>
    <col min="1039" max="1039" width="13.140625" style="3" customWidth="1"/>
    <col min="1040" max="1279" width="9.140625" style="3"/>
    <col min="1280" max="1280" width="4.28515625" style="3" customWidth="1"/>
    <col min="1281" max="1281" width="42.85546875" style="3" customWidth="1"/>
    <col min="1282" max="1282" width="14.85546875" style="3" customWidth="1"/>
    <col min="1283" max="1283" width="5.5703125" style="3" customWidth="1"/>
    <col min="1284" max="1284" width="7.140625" style="3" customWidth="1"/>
    <col min="1285" max="1285" width="10.140625" style="3" customWidth="1"/>
    <col min="1286" max="1286" width="12.28515625" style="3" customWidth="1"/>
    <col min="1287" max="1287" width="6.5703125" style="3" bestFit="1" customWidth="1"/>
    <col min="1288" max="1288" width="9.85546875" style="3" bestFit="1" customWidth="1"/>
    <col min="1289" max="1289" width="12.28515625" style="3" customWidth="1"/>
    <col min="1290" max="1290" width="6.5703125" style="3" bestFit="1" customWidth="1"/>
    <col min="1291" max="1291" width="9.5703125" style="3" customWidth="1"/>
    <col min="1292" max="1292" width="12.28515625" style="3" customWidth="1"/>
    <col min="1293" max="1293" width="29.28515625" style="3" customWidth="1"/>
    <col min="1294" max="1294" width="13.28515625" style="3" bestFit="1" customWidth="1"/>
    <col min="1295" max="1295" width="13.140625" style="3" customWidth="1"/>
    <col min="1296" max="1535" width="9.140625" style="3"/>
    <col min="1536" max="1536" width="4.28515625" style="3" customWidth="1"/>
    <col min="1537" max="1537" width="42.85546875" style="3" customWidth="1"/>
    <col min="1538" max="1538" width="14.85546875" style="3" customWidth="1"/>
    <col min="1539" max="1539" width="5.5703125" style="3" customWidth="1"/>
    <col min="1540" max="1540" width="7.140625" style="3" customWidth="1"/>
    <col min="1541" max="1541" width="10.140625" style="3" customWidth="1"/>
    <col min="1542" max="1542" width="12.28515625" style="3" customWidth="1"/>
    <col min="1543" max="1543" width="6.5703125" style="3" bestFit="1" customWidth="1"/>
    <col min="1544" max="1544" width="9.85546875" style="3" bestFit="1" customWidth="1"/>
    <col min="1545" max="1545" width="12.28515625" style="3" customWidth="1"/>
    <col min="1546" max="1546" width="6.5703125" style="3" bestFit="1" customWidth="1"/>
    <col min="1547" max="1547" width="9.5703125" style="3" customWidth="1"/>
    <col min="1548" max="1548" width="12.28515625" style="3" customWidth="1"/>
    <col min="1549" max="1549" width="29.28515625" style="3" customWidth="1"/>
    <col min="1550" max="1550" width="13.28515625" style="3" bestFit="1" customWidth="1"/>
    <col min="1551" max="1551" width="13.140625" style="3" customWidth="1"/>
    <col min="1552" max="1791" width="9.140625" style="3"/>
    <col min="1792" max="1792" width="4.28515625" style="3" customWidth="1"/>
    <col min="1793" max="1793" width="42.85546875" style="3" customWidth="1"/>
    <col min="1794" max="1794" width="14.85546875" style="3" customWidth="1"/>
    <col min="1795" max="1795" width="5.5703125" style="3" customWidth="1"/>
    <col min="1796" max="1796" width="7.140625" style="3" customWidth="1"/>
    <col min="1797" max="1797" width="10.140625" style="3" customWidth="1"/>
    <col min="1798" max="1798" width="12.28515625" style="3" customWidth="1"/>
    <col min="1799" max="1799" width="6.5703125" style="3" bestFit="1" customWidth="1"/>
    <col min="1800" max="1800" width="9.85546875" style="3" bestFit="1" customWidth="1"/>
    <col min="1801" max="1801" width="12.28515625" style="3" customWidth="1"/>
    <col min="1802" max="1802" width="6.5703125" style="3" bestFit="1" customWidth="1"/>
    <col min="1803" max="1803" width="9.5703125" style="3" customWidth="1"/>
    <col min="1804" max="1804" width="12.28515625" style="3" customWidth="1"/>
    <col min="1805" max="1805" width="29.28515625" style="3" customWidth="1"/>
    <col min="1806" max="1806" width="13.28515625" style="3" bestFit="1" customWidth="1"/>
    <col min="1807" max="1807" width="13.140625" style="3" customWidth="1"/>
    <col min="1808" max="2047" width="9.140625" style="3"/>
    <col min="2048" max="2048" width="4.28515625" style="3" customWidth="1"/>
    <col min="2049" max="2049" width="42.85546875" style="3" customWidth="1"/>
    <col min="2050" max="2050" width="14.85546875" style="3" customWidth="1"/>
    <col min="2051" max="2051" width="5.5703125" style="3" customWidth="1"/>
    <col min="2052" max="2052" width="7.140625" style="3" customWidth="1"/>
    <col min="2053" max="2053" width="10.140625" style="3" customWidth="1"/>
    <col min="2054" max="2054" width="12.28515625" style="3" customWidth="1"/>
    <col min="2055" max="2055" width="6.5703125" style="3" bestFit="1" customWidth="1"/>
    <col min="2056" max="2056" width="9.85546875" style="3" bestFit="1" customWidth="1"/>
    <col min="2057" max="2057" width="12.28515625" style="3" customWidth="1"/>
    <col min="2058" max="2058" width="6.5703125" style="3" bestFit="1" customWidth="1"/>
    <col min="2059" max="2059" width="9.5703125" style="3" customWidth="1"/>
    <col min="2060" max="2060" width="12.28515625" style="3" customWidth="1"/>
    <col min="2061" max="2061" width="29.28515625" style="3" customWidth="1"/>
    <col min="2062" max="2062" width="13.28515625" style="3" bestFit="1" customWidth="1"/>
    <col min="2063" max="2063" width="13.140625" style="3" customWidth="1"/>
    <col min="2064" max="2303" width="9.140625" style="3"/>
    <col min="2304" max="2304" width="4.28515625" style="3" customWidth="1"/>
    <col min="2305" max="2305" width="42.85546875" style="3" customWidth="1"/>
    <col min="2306" max="2306" width="14.85546875" style="3" customWidth="1"/>
    <col min="2307" max="2307" width="5.5703125" style="3" customWidth="1"/>
    <col min="2308" max="2308" width="7.140625" style="3" customWidth="1"/>
    <col min="2309" max="2309" width="10.140625" style="3" customWidth="1"/>
    <col min="2310" max="2310" width="12.28515625" style="3" customWidth="1"/>
    <col min="2311" max="2311" width="6.5703125" style="3" bestFit="1" customWidth="1"/>
    <col min="2312" max="2312" width="9.85546875" style="3" bestFit="1" customWidth="1"/>
    <col min="2313" max="2313" width="12.28515625" style="3" customWidth="1"/>
    <col min="2314" max="2314" width="6.5703125" style="3" bestFit="1" customWidth="1"/>
    <col min="2315" max="2315" width="9.5703125" style="3" customWidth="1"/>
    <col min="2316" max="2316" width="12.28515625" style="3" customWidth="1"/>
    <col min="2317" max="2317" width="29.28515625" style="3" customWidth="1"/>
    <col min="2318" max="2318" width="13.28515625" style="3" bestFit="1" customWidth="1"/>
    <col min="2319" max="2319" width="13.140625" style="3" customWidth="1"/>
    <col min="2320" max="2559" width="9.140625" style="3"/>
    <col min="2560" max="2560" width="4.28515625" style="3" customWidth="1"/>
    <col min="2561" max="2561" width="42.85546875" style="3" customWidth="1"/>
    <col min="2562" max="2562" width="14.85546875" style="3" customWidth="1"/>
    <col min="2563" max="2563" width="5.5703125" style="3" customWidth="1"/>
    <col min="2564" max="2564" width="7.140625" style="3" customWidth="1"/>
    <col min="2565" max="2565" width="10.140625" style="3" customWidth="1"/>
    <col min="2566" max="2566" width="12.28515625" style="3" customWidth="1"/>
    <col min="2567" max="2567" width="6.5703125" style="3" bestFit="1" customWidth="1"/>
    <col min="2568" max="2568" width="9.85546875" style="3" bestFit="1" customWidth="1"/>
    <col min="2569" max="2569" width="12.28515625" style="3" customWidth="1"/>
    <col min="2570" max="2570" width="6.5703125" style="3" bestFit="1" customWidth="1"/>
    <col min="2571" max="2571" width="9.5703125" style="3" customWidth="1"/>
    <col min="2572" max="2572" width="12.28515625" style="3" customWidth="1"/>
    <col min="2573" max="2573" width="29.28515625" style="3" customWidth="1"/>
    <col min="2574" max="2574" width="13.28515625" style="3" bestFit="1" customWidth="1"/>
    <col min="2575" max="2575" width="13.140625" style="3" customWidth="1"/>
    <col min="2576" max="2815" width="9.140625" style="3"/>
    <col min="2816" max="2816" width="4.28515625" style="3" customWidth="1"/>
    <col min="2817" max="2817" width="42.85546875" style="3" customWidth="1"/>
    <col min="2818" max="2818" width="14.85546875" style="3" customWidth="1"/>
    <col min="2819" max="2819" width="5.5703125" style="3" customWidth="1"/>
    <col min="2820" max="2820" width="7.140625" style="3" customWidth="1"/>
    <col min="2821" max="2821" width="10.140625" style="3" customWidth="1"/>
    <col min="2822" max="2822" width="12.28515625" style="3" customWidth="1"/>
    <col min="2823" max="2823" width="6.5703125" style="3" bestFit="1" customWidth="1"/>
    <col min="2824" max="2824" width="9.85546875" style="3" bestFit="1" customWidth="1"/>
    <col min="2825" max="2825" width="12.28515625" style="3" customWidth="1"/>
    <col min="2826" max="2826" width="6.5703125" style="3" bestFit="1" customWidth="1"/>
    <col min="2827" max="2827" width="9.5703125" style="3" customWidth="1"/>
    <col min="2828" max="2828" width="12.28515625" style="3" customWidth="1"/>
    <col min="2829" max="2829" width="29.28515625" style="3" customWidth="1"/>
    <col min="2830" max="2830" width="13.28515625" style="3" bestFit="1" customWidth="1"/>
    <col min="2831" max="2831" width="13.140625" style="3" customWidth="1"/>
    <col min="2832" max="3071" width="9.140625" style="3"/>
    <col min="3072" max="3072" width="4.28515625" style="3" customWidth="1"/>
    <col min="3073" max="3073" width="42.85546875" style="3" customWidth="1"/>
    <col min="3074" max="3074" width="14.85546875" style="3" customWidth="1"/>
    <col min="3075" max="3075" width="5.5703125" style="3" customWidth="1"/>
    <col min="3076" max="3076" width="7.140625" style="3" customWidth="1"/>
    <col min="3077" max="3077" width="10.140625" style="3" customWidth="1"/>
    <col min="3078" max="3078" width="12.28515625" style="3" customWidth="1"/>
    <col min="3079" max="3079" width="6.5703125" style="3" bestFit="1" customWidth="1"/>
    <col min="3080" max="3080" width="9.85546875" style="3" bestFit="1" customWidth="1"/>
    <col min="3081" max="3081" width="12.28515625" style="3" customWidth="1"/>
    <col min="3082" max="3082" width="6.5703125" style="3" bestFit="1" customWidth="1"/>
    <col min="3083" max="3083" width="9.5703125" style="3" customWidth="1"/>
    <col min="3084" max="3084" width="12.28515625" style="3" customWidth="1"/>
    <col min="3085" max="3085" width="29.28515625" style="3" customWidth="1"/>
    <col min="3086" max="3086" width="13.28515625" style="3" bestFit="1" customWidth="1"/>
    <col min="3087" max="3087" width="13.140625" style="3" customWidth="1"/>
    <col min="3088" max="3327" width="9.140625" style="3"/>
    <col min="3328" max="3328" width="4.28515625" style="3" customWidth="1"/>
    <col min="3329" max="3329" width="42.85546875" style="3" customWidth="1"/>
    <col min="3330" max="3330" width="14.85546875" style="3" customWidth="1"/>
    <col min="3331" max="3331" width="5.5703125" style="3" customWidth="1"/>
    <col min="3332" max="3332" width="7.140625" style="3" customWidth="1"/>
    <col min="3333" max="3333" width="10.140625" style="3" customWidth="1"/>
    <col min="3334" max="3334" width="12.28515625" style="3" customWidth="1"/>
    <col min="3335" max="3335" width="6.5703125" style="3" bestFit="1" customWidth="1"/>
    <col min="3336" max="3336" width="9.85546875" style="3" bestFit="1" customWidth="1"/>
    <col min="3337" max="3337" width="12.28515625" style="3" customWidth="1"/>
    <col min="3338" max="3338" width="6.5703125" style="3" bestFit="1" customWidth="1"/>
    <col min="3339" max="3339" width="9.5703125" style="3" customWidth="1"/>
    <col min="3340" max="3340" width="12.28515625" style="3" customWidth="1"/>
    <col min="3341" max="3341" width="29.28515625" style="3" customWidth="1"/>
    <col min="3342" max="3342" width="13.28515625" style="3" bestFit="1" customWidth="1"/>
    <col min="3343" max="3343" width="13.140625" style="3" customWidth="1"/>
    <col min="3344" max="3583" width="9.140625" style="3"/>
    <col min="3584" max="3584" width="4.28515625" style="3" customWidth="1"/>
    <col min="3585" max="3585" width="42.85546875" style="3" customWidth="1"/>
    <col min="3586" max="3586" width="14.85546875" style="3" customWidth="1"/>
    <col min="3587" max="3587" width="5.5703125" style="3" customWidth="1"/>
    <col min="3588" max="3588" width="7.140625" style="3" customWidth="1"/>
    <col min="3589" max="3589" width="10.140625" style="3" customWidth="1"/>
    <col min="3590" max="3590" width="12.28515625" style="3" customWidth="1"/>
    <col min="3591" max="3591" width="6.5703125" style="3" bestFit="1" customWidth="1"/>
    <col min="3592" max="3592" width="9.85546875" style="3" bestFit="1" customWidth="1"/>
    <col min="3593" max="3593" width="12.28515625" style="3" customWidth="1"/>
    <col min="3594" max="3594" width="6.5703125" style="3" bestFit="1" customWidth="1"/>
    <col min="3595" max="3595" width="9.5703125" style="3" customWidth="1"/>
    <col min="3596" max="3596" width="12.28515625" style="3" customWidth="1"/>
    <col min="3597" max="3597" width="29.28515625" style="3" customWidth="1"/>
    <col min="3598" max="3598" width="13.28515625" style="3" bestFit="1" customWidth="1"/>
    <col min="3599" max="3599" width="13.140625" style="3" customWidth="1"/>
    <col min="3600" max="3839" width="9.140625" style="3"/>
    <col min="3840" max="3840" width="4.28515625" style="3" customWidth="1"/>
    <col min="3841" max="3841" width="42.85546875" style="3" customWidth="1"/>
    <col min="3842" max="3842" width="14.85546875" style="3" customWidth="1"/>
    <col min="3843" max="3843" width="5.5703125" style="3" customWidth="1"/>
    <col min="3844" max="3844" width="7.140625" style="3" customWidth="1"/>
    <col min="3845" max="3845" width="10.140625" style="3" customWidth="1"/>
    <col min="3846" max="3846" width="12.28515625" style="3" customWidth="1"/>
    <col min="3847" max="3847" width="6.5703125" style="3" bestFit="1" customWidth="1"/>
    <col min="3848" max="3848" width="9.85546875" style="3" bestFit="1" customWidth="1"/>
    <col min="3849" max="3849" width="12.28515625" style="3" customWidth="1"/>
    <col min="3850" max="3850" width="6.5703125" style="3" bestFit="1" customWidth="1"/>
    <col min="3851" max="3851" width="9.5703125" style="3" customWidth="1"/>
    <col min="3852" max="3852" width="12.28515625" style="3" customWidth="1"/>
    <col min="3853" max="3853" width="29.28515625" style="3" customWidth="1"/>
    <col min="3854" max="3854" width="13.28515625" style="3" bestFit="1" customWidth="1"/>
    <col min="3855" max="3855" width="13.140625" style="3" customWidth="1"/>
    <col min="3856" max="4095" width="9.140625" style="3"/>
    <col min="4096" max="4096" width="4.28515625" style="3" customWidth="1"/>
    <col min="4097" max="4097" width="42.85546875" style="3" customWidth="1"/>
    <col min="4098" max="4098" width="14.85546875" style="3" customWidth="1"/>
    <col min="4099" max="4099" width="5.5703125" style="3" customWidth="1"/>
    <col min="4100" max="4100" width="7.140625" style="3" customWidth="1"/>
    <col min="4101" max="4101" width="10.140625" style="3" customWidth="1"/>
    <col min="4102" max="4102" width="12.28515625" style="3" customWidth="1"/>
    <col min="4103" max="4103" width="6.5703125" style="3" bestFit="1" customWidth="1"/>
    <col min="4104" max="4104" width="9.85546875" style="3" bestFit="1" customWidth="1"/>
    <col min="4105" max="4105" width="12.28515625" style="3" customWidth="1"/>
    <col min="4106" max="4106" width="6.5703125" style="3" bestFit="1" customWidth="1"/>
    <col min="4107" max="4107" width="9.5703125" style="3" customWidth="1"/>
    <col min="4108" max="4108" width="12.28515625" style="3" customWidth="1"/>
    <col min="4109" max="4109" width="29.28515625" style="3" customWidth="1"/>
    <col min="4110" max="4110" width="13.28515625" style="3" bestFit="1" customWidth="1"/>
    <col min="4111" max="4111" width="13.140625" style="3" customWidth="1"/>
    <col min="4112" max="4351" width="9.140625" style="3"/>
    <col min="4352" max="4352" width="4.28515625" style="3" customWidth="1"/>
    <col min="4353" max="4353" width="42.85546875" style="3" customWidth="1"/>
    <col min="4354" max="4354" width="14.85546875" style="3" customWidth="1"/>
    <col min="4355" max="4355" width="5.5703125" style="3" customWidth="1"/>
    <col min="4356" max="4356" width="7.140625" style="3" customWidth="1"/>
    <col min="4357" max="4357" width="10.140625" style="3" customWidth="1"/>
    <col min="4358" max="4358" width="12.28515625" style="3" customWidth="1"/>
    <col min="4359" max="4359" width="6.5703125" style="3" bestFit="1" customWidth="1"/>
    <col min="4360" max="4360" width="9.85546875" style="3" bestFit="1" customWidth="1"/>
    <col min="4361" max="4361" width="12.28515625" style="3" customWidth="1"/>
    <col min="4362" max="4362" width="6.5703125" style="3" bestFit="1" customWidth="1"/>
    <col min="4363" max="4363" width="9.5703125" style="3" customWidth="1"/>
    <col min="4364" max="4364" width="12.28515625" style="3" customWidth="1"/>
    <col min="4365" max="4365" width="29.28515625" style="3" customWidth="1"/>
    <col min="4366" max="4366" width="13.28515625" style="3" bestFit="1" customWidth="1"/>
    <col min="4367" max="4367" width="13.140625" style="3" customWidth="1"/>
    <col min="4368" max="4607" width="9.140625" style="3"/>
    <col min="4608" max="4608" width="4.28515625" style="3" customWidth="1"/>
    <col min="4609" max="4609" width="42.85546875" style="3" customWidth="1"/>
    <col min="4610" max="4610" width="14.85546875" style="3" customWidth="1"/>
    <col min="4611" max="4611" width="5.5703125" style="3" customWidth="1"/>
    <col min="4612" max="4612" width="7.140625" style="3" customWidth="1"/>
    <col min="4613" max="4613" width="10.140625" style="3" customWidth="1"/>
    <col min="4614" max="4614" width="12.28515625" style="3" customWidth="1"/>
    <col min="4615" max="4615" width="6.5703125" style="3" bestFit="1" customWidth="1"/>
    <col min="4616" max="4616" width="9.85546875" style="3" bestFit="1" customWidth="1"/>
    <col min="4617" max="4617" width="12.28515625" style="3" customWidth="1"/>
    <col min="4618" max="4618" width="6.5703125" style="3" bestFit="1" customWidth="1"/>
    <col min="4619" max="4619" width="9.5703125" style="3" customWidth="1"/>
    <col min="4620" max="4620" width="12.28515625" style="3" customWidth="1"/>
    <col min="4621" max="4621" width="29.28515625" style="3" customWidth="1"/>
    <col min="4622" max="4622" width="13.28515625" style="3" bestFit="1" customWidth="1"/>
    <col min="4623" max="4623" width="13.140625" style="3" customWidth="1"/>
    <col min="4624" max="4863" width="9.140625" style="3"/>
    <col min="4864" max="4864" width="4.28515625" style="3" customWidth="1"/>
    <col min="4865" max="4865" width="42.85546875" style="3" customWidth="1"/>
    <col min="4866" max="4866" width="14.85546875" style="3" customWidth="1"/>
    <col min="4867" max="4867" width="5.5703125" style="3" customWidth="1"/>
    <col min="4868" max="4868" width="7.140625" style="3" customWidth="1"/>
    <col min="4869" max="4869" width="10.140625" style="3" customWidth="1"/>
    <col min="4870" max="4870" width="12.28515625" style="3" customWidth="1"/>
    <col min="4871" max="4871" width="6.5703125" style="3" bestFit="1" customWidth="1"/>
    <col min="4872" max="4872" width="9.85546875" style="3" bestFit="1" customWidth="1"/>
    <col min="4873" max="4873" width="12.28515625" style="3" customWidth="1"/>
    <col min="4874" max="4874" width="6.5703125" style="3" bestFit="1" customWidth="1"/>
    <col min="4875" max="4875" width="9.5703125" style="3" customWidth="1"/>
    <col min="4876" max="4876" width="12.28515625" style="3" customWidth="1"/>
    <col min="4877" max="4877" width="29.28515625" style="3" customWidth="1"/>
    <col min="4878" max="4878" width="13.28515625" style="3" bestFit="1" customWidth="1"/>
    <col min="4879" max="4879" width="13.140625" style="3" customWidth="1"/>
    <col min="4880" max="5119" width="9.140625" style="3"/>
    <col min="5120" max="5120" width="4.28515625" style="3" customWidth="1"/>
    <col min="5121" max="5121" width="42.85546875" style="3" customWidth="1"/>
    <col min="5122" max="5122" width="14.85546875" style="3" customWidth="1"/>
    <col min="5123" max="5123" width="5.5703125" style="3" customWidth="1"/>
    <col min="5124" max="5124" width="7.140625" style="3" customWidth="1"/>
    <col min="5125" max="5125" width="10.140625" style="3" customWidth="1"/>
    <col min="5126" max="5126" width="12.28515625" style="3" customWidth="1"/>
    <col min="5127" max="5127" width="6.5703125" style="3" bestFit="1" customWidth="1"/>
    <col min="5128" max="5128" width="9.85546875" style="3" bestFit="1" customWidth="1"/>
    <col min="5129" max="5129" width="12.28515625" style="3" customWidth="1"/>
    <col min="5130" max="5130" width="6.5703125" style="3" bestFit="1" customWidth="1"/>
    <col min="5131" max="5131" width="9.5703125" style="3" customWidth="1"/>
    <col min="5132" max="5132" width="12.28515625" style="3" customWidth="1"/>
    <col min="5133" max="5133" width="29.28515625" style="3" customWidth="1"/>
    <col min="5134" max="5134" width="13.28515625" style="3" bestFit="1" customWidth="1"/>
    <col min="5135" max="5135" width="13.140625" style="3" customWidth="1"/>
    <col min="5136" max="5375" width="9.140625" style="3"/>
    <col min="5376" max="5376" width="4.28515625" style="3" customWidth="1"/>
    <col min="5377" max="5377" width="42.85546875" style="3" customWidth="1"/>
    <col min="5378" max="5378" width="14.85546875" style="3" customWidth="1"/>
    <col min="5379" max="5379" width="5.5703125" style="3" customWidth="1"/>
    <col min="5380" max="5380" width="7.140625" style="3" customWidth="1"/>
    <col min="5381" max="5381" width="10.140625" style="3" customWidth="1"/>
    <col min="5382" max="5382" width="12.28515625" style="3" customWidth="1"/>
    <col min="5383" max="5383" width="6.5703125" style="3" bestFit="1" customWidth="1"/>
    <col min="5384" max="5384" width="9.85546875" style="3" bestFit="1" customWidth="1"/>
    <col min="5385" max="5385" width="12.28515625" style="3" customWidth="1"/>
    <col min="5386" max="5386" width="6.5703125" style="3" bestFit="1" customWidth="1"/>
    <col min="5387" max="5387" width="9.5703125" style="3" customWidth="1"/>
    <col min="5388" max="5388" width="12.28515625" style="3" customWidth="1"/>
    <col min="5389" max="5389" width="29.28515625" style="3" customWidth="1"/>
    <col min="5390" max="5390" width="13.28515625" style="3" bestFit="1" customWidth="1"/>
    <col min="5391" max="5391" width="13.140625" style="3" customWidth="1"/>
    <col min="5392" max="5631" width="9.140625" style="3"/>
    <col min="5632" max="5632" width="4.28515625" style="3" customWidth="1"/>
    <col min="5633" max="5633" width="42.85546875" style="3" customWidth="1"/>
    <col min="5634" max="5634" width="14.85546875" style="3" customWidth="1"/>
    <col min="5635" max="5635" width="5.5703125" style="3" customWidth="1"/>
    <col min="5636" max="5636" width="7.140625" style="3" customWidth="1"/>
    <col min="5637" max="5637" width="10.140625" style="3" customWidth="1"/>
    <col min="5638" max="5638" width="12.28515625" style="3" customWidth="1"/>
    <col min="5639" max="5639" width="6.5703125" style="3" bestFit="1" customWidth="1"/>
    <col min="5640" max="5640" width="9.85546875" style="3" bestFit="1" customWidth="1"/>
    <col min="5641" max="5641" width="12.28515625" style="3" customWidth="1"/>
    <col min="5642" max="5642" width="6.5703125" style="3" bestFit="1" customWidth="1"/>
    <col min="5643" max="5643" width="9.5703125" style="3" customWidth="1"/>
    <col min="5644" max="5644" width="12.28515625" style="3" customWidth="1"/>
    <col min="5645" max="5645" width="29.28515625" style="3" customWidth="1"/>
    <col min="5646" max="5646" width="13.28515625" style="3" bestFit="1" customWidth="1"/>
    <col min="5647" max="5647" width="13.140625" style="3" customWidth="1"/>
    <col min="5648" max="5887" width="9.140625" style="3"/>
    <col min="5888" max="5888" width="4.28515625" style="3" customWidth="1"/>
    <col min="5889" max="5889" width="42.85546875" style="3" customWidth="1"/>
    <col min="5890" max="5890" width="14.85546875" style="3" customWidth="1"/>
    <col min="5891" max="5891" width="5.5703125" style="3" customWidth="1"/>
    <col min="5892" max="5892" width="7.140625" style="3" customWidth="1"/>
    <col min="5893" max="5893" width="10.140625" style="3" customWidth="1"/>
    <col min="5894" max="5894" width="12.28515625" style="3" customWidth="1"/>
    <col min="5895" max="5895" width="6.5703125" style="3" bestFit="1" customWidth="1"/>
    <col min="5896" max="5896" width="9.85546875" style="3" bestFit="1" customWidth="1"/>
    <col min="5897" max="5897" width="12.28515625" style="3" customWidth="1"/>
    <col min="5898" max="5898" width="6.5703125" style="3" bestFit="1" customWidth="1"/>
    <col min="5899" max="5899" width="9.5703125" style="3" customWidth="1"/>
    <col min="5900" max="5900" width="12.28515625" style="3" customWidth="1"/>
    <col min="5901" max="5901" width="29.28515625" style="3" customWidth="1"/>
    <col min="5902" max="5902" width="13.28515625" style="3" bestFit="1" customWidth="1"/>
    <col min="5903" max="5903" width="13.140625" style="3" customWidth="1"/>
    <col min="5904" max="6143" width="9.140625" style="3"/>
    <col min="6144" max="6144" width="4.28515625" style="3" customWidth="1"/>
    <col min="6145" max="6145" width="42.85546875" style="3" customWidth="1"/>
    <col min="6146" max="6146" width="14.85546875" style="3" customWidth="1"/>
    <col min="6147" max="6147" width="5.5703125" style="3" customWidth="1"/>
    <col min="6148" max="6148" width="7.140625" style="3" customWidth="1"/>
    <col min="6149" max="6149" width="10.140625" style="3" customWidth="1"/>
    <col min="6150" max="6150" width="12.28515625" style="3" customWidth="1"/>
    <col min="6151" max="6151" width="6.5703125" style="3" bestFit="1" customWidth="1"/>
    <col min="6152" max="6152" width="9.85546875" style="3" bestFit="1" customWidth="1"/>
    <col min="6153" max="6153" width="12.28515625" style="3" customWidth="1"/>
    <col min="6154" max="6154" width="6.5703125" style="3" bestFit="1" customWidth="1"/>
    <col min="6155" max="6155" width="9.5703125" style="3" customWidth="1"/>
    <col min="6156" max="6156" width="12.28515625" style="3" customWidth="1"/>
    <col min="6157" max="6157" width="29.28515625" style="3" customWidth="1"/>
    <col min="6158" max="6158" width="13.28515625" style="3" bestFit="1" customWidth="1"/>
    <col min="6159" max="6159" width="13.140625" style="3" customWidth="1"/>
    <col min="6160" max="6399" width="9.140625" style="3"/>
    <col min="6400" max="6400" width="4.28515625" style="3" customWidth="1"/>
    <col min="6401" max="6401" width="42.85546875" style="3" customWidth="1"/>
    <col min="6402" max="6402" width="14.85546875" style="3" customWidth="1"/>
    <col min="6403" max="6403" width="5.5703125" style="3" customWidth="1"/>
    <col min="6404" max="6404" width="7.140625" style="3" customWidth="1"/>
    <col min="6405" max="6405" width="10.140625" style="3" customWidth="1"/>
    <col min="6406" max="6406" width="12.28515625" style="3" customWidth="1"/>
    <col min="6407" max="6407" width="6.5703125" style="3" bestFit="1" customWidth="1"/>
    <col min="6408" max="6408" width="9.85546875" style="3" bestFit="1" customWidth="1"/>
    <col min="6409" max="6409" width="12.28515625" style="3" customWidth="1"/>
    <col min="6410" max="6410" width="6.5703125" style="3" bestFit="1" customWidth="1"/>
    <col min="6411" max="6411" width="9.5703125" style="3" customWidth="1"/>
    <col min="6412" max="6412" width="12.28515625" style="3" customWidth="1"/>
    <col min="6413" max="6413" width="29.28515625" style="3" customWidth="1"/>
    <col min="6414" max="6414" width="13.28515625" style="3" bestFit="1" customWidth="1"/>
    <col min="6415" max="6415" width="13.140625" style="3" customWidth="1"/>
    <col min="6416" max="6655" width="9.140625" style="3"/>
    <col min="6656" max="6656" width="4.28515625" style="3" customWidth="1"/>
    <col min="6657" max="6657" width="42.85546875" style="3" customWidth="1"/>
    <col min="6658" max="6658" width="14.85546875" style="3" customWidth="1"/>
    <col min="6659" max="6659" width="5.5703125" style="3" customWidth="1"/>
    <col min="6660" max="6660" width="7.140625" style="3" customWidth="1"/>
    <col min="6661" max="6661" width="10.140625" style="3" customWidth="1"/>
    <col min="6662" max="6662" width="12.28515625" style="3" customWidth="1"/>
    <col min="6663" max="6663" width="6.5703125" style="3" bestFit="1" customWidth="1"/>
    <col min="6664" max="6664" width="9.85546875" style="3" bestFit="1" customWidth="1"/>
    <col min="6665" max="6665" width="12.28515625" style="3" customWidth="1"/>
    <col min="6666" max="6666" width="6.5703125" style="3" bestFit="1" customWidth="1"/>
    <col min="6667" max="6667" width="9.5703125" style="3" customWidth="1"/>
    <col min="6668" max="6668" width="12.28515625" style="3" customWidth="1"/>
    <col min="6669" max="6669" width="29.28515625" style="3" customWidth="1"/>
    <col min="6670" max="6670" width="13.28515625" style="3" bestFit="1" customWidth="1"/>
    <col min="6671" max="6671" width="13.140625" style="3" customWidth="1"/>
    <col min="6672" max="6911" width="9.140625" style="3"/>
    <col min="6912" max="6912" width="4.28515625" style="3" customWidth="1"/>
    <col min="6913" max="6913" width="42.85546875" style="3" customWidth="1"/>
    <col min="6914" max="6914" width="14.85546875" style="3" customWidth="1"/>
    <col min="6915" max="6915" width="5.5703125" style="3" customWidth="1"/>
    <col min="6916" max="6916" width="7.140625" style="3" customWidth="1"/>
    <col min="6917" max="6917" width="10.140625" style="3" customWidth="1"/>
    <col min="6918" max="6918" width="12.28515625" style="3" customWidth="1"/>
    <col min="6919" max="6919" width="6.5703125" style="3" bestFit="1" customWidth="1"/>
    <col min="6920" max="6920" width="9.85546875" style="3" bestFit="1" customWidth="1"/>
    <col min="6921" max="6921" width="12.28515625" style="3" customWidth="1"/>
    <col min="6922" max="6922" width="6.5703125" style="3" bestFit="1" customWidth="1"/>
    <col min="6923" max="6923" width="9.5703125" style="3" customWidth="1"/>
    <col min="6924" max="6924" width="12.28515625" style="3" customWidth="1"/>
    <col min="6925" max="6925" width="29.28515625" style="3" customWidth="1"/>
    <col min="6926" max="6926" width="13.28515625" style="3" bestFit="1" customWidth="1"/>
    <col min="6927" max="6927" width="13.140625" style="3" customWidth="1"/>
    <col min="6928" max="7167" width="9.140625" style="3"/>
    <col min="7168" max="7168" width="4.28515625" style="3" customWidth="1"/>
    <col min="7169" max="7169" width="42.85546875" style="3" customWidth="1"/>
    <col min="7170" max="7170" width="14.85546875" style="3" customWidth="1"/>
    <col min="7171" max="7171" width="5.5703125" style="3" customWidth="1"/>
    <col min="7172" max="7172" width="7.140625" style="3" customWidth="1"/>
    <col min="7173" max="7173" width="10.140625" style="3" customWidth="1"/>
    <col min="7174" max="7174" width="12.28515625" style="3" customWidth="1"/>
    <col min="7175" max="7175" width="6.5703125" style="3" bestFit="1" customWidth="1"/>
    <col min="7176" max="7176" width="9.85546875" style="3" bestFit="1" customWidth="1"/>
    <col min="7177" max="7177" width="12.28515625" style="3" customWidth="1"/>
    <col min="7178" max="7178" width="6.5703125" style="3" bestFit="1" customWidth="1"/>
    <col min="7179" max="7179" width="9.5703125" style="3" customWidth="1"/>
    <col min="7180" max="7180" width="12.28515625" style="3" customWidth="1"/>
    <col min="7181" max="7181" width="29.28515625" style="3" customWidth="1"/>
    <col min="7182" max="7182" width="13.28515625" style="3" bestFit="1" customWidth="1"/>
    <col min="7183" max="7183" width="13.140625" style="3" customWidth="1"/>
    <col min="7184" max="7423" width="9.140625" style="3"/>
    <col min="7424" max="7424" width="4.28515625" style="3" customWidth="1"/>
    <col min="7425" max="7425" width="42.85546875" style="3" customWidth="1"/>
    <col min="7426" max="7426" width="14.85546875" style="3" customWidth="1"/>
    <col min="7427" max="7427" width="5.5703125" style="3" customWidth="1"/>
    <col min="7428" max="7428" width="7.140625" style="3" customWidth="1"/>
    <col min="7429" max="7429" width="10.140625" style="3" customWidth="1"/>
    <col min="7430" max="7430" width="12.28515625" style="3" customWidth="1"/>
    <col min="7431" max="7431" width="6.5703125" style="3" bestFit="1" customWidth="1"/>
    <col min="7432" max="7432" width="9.85546875" style="3" bestFit="1" customWidth="1"/>
    <col min="7433" max="7433" width="12.28515625" style="3" customWidth="1"/>
    <col min="7434" max="7434" width="6.5703125" style="3" bestFit="1" customWidth="1"/>
    <col min="7435" max="7435" width="9.5703125" style="3" customWidth="1"/>
    <col min="7436" max="7436" width="12.28515625" style="3" customWidth="1"/>
    <col min="7437" max="7437" width="29.28515625" style="3" customWidth="1"/>
    <col min="7438" max="7438" width="13.28515625" style="3" bestFit="1" customWidth="1"/>
    <col min="7439" max="7439" width="13.140625" style="3" customWidth="1"/>
    <col min="7440" max="7679" width="9.140625" style="3"/>
    <col min="7680" max="7680" width="4.28515625" style="3" customWidth="1"/>
    <col min="7681" max="7681" width="42.85546875" style="3" customWidth="1"/>
    <col min="7682" max="7682" width="14.85546875" style="3" customWidth="1"/>
    <col min="7683" max="7683" width="5.5703125" style="3" customWidth="1"/>
    <col min="7684" max="7684" width="7.140625" style="3" customWidth="1"/>
    <col min="7685" max="7685" width="10.140625" style="3" customWidth="1"/>
    <col min="7686" max="7686" width="12.28515625" style="3" customWidth="1"/>
    <col min="7687" max="7687" width="6.5703125" style="3" bestFit="1" customWidth="1"/>
    <col min="7688" max="7688" width="9.85546875" style="3" bestFit="1" customWidth="1"/>
    <col min="7689" max="7689" width="12.28515625" style="3" customWidth="1"/>
    <col min="7690" max="7690" width="6.5703125" style="3" bestFit="1" customWidth="1"/>
    <col min="7691" max="7691" width="9.5703125" style="3" customWidth="1"/>
    <col min="7692" max="7692" width="12.28515625" style="3" customWidth="1"/>
    <col min="7693" max="7693" width="29.28515625" style="3" customWidth="1"/>
    <col min="7694" max="7694" width="13.28515625" style="3" bestFit="1" customWidth="1"/>
    <col min="7695" max="7695" width="13.140625" style="3" customWidth="1"/>
    <col min="7696" max="7935" width="9.140625" style="3"/>
    <col min="7936" max="7936" width="4.28515625" style="3" customWidth="1"/>
    <col min="7937" max="7937" width="42.85546875" style="3" customWidth="1"/>
    <col min="7938" max="7938" width="14.85546875" style="3" customWidth="1"/>
    <col min="7939" max="7939" width="5.5703125" style="3" customWidth="1"/>
    <col min="7940" max="7940" width="7.140625" style="3" customWidth="1"/>
    <col min="7941" max="7941" width="10.140625" style="3" customWidth="1"/>
    <col min="7942" max="7942" width="12.28515625" style="3" customWidth="1"/>
    <col min="7943" max="7943" width="6.5703125" style="3" bestFit="1" customWidth="1"/>
    <col min="7944" max="7944" width="9.85546875" style="3" bestFit="1" customWidth="1"/>
    <col min="7945" max="7945" width="12.28515625" style="3" customWidth="1"/>
    <col min="7946" max="7946" width="6.5703125" style="3" bestFit="1" customWidth="1"/>
    <col min="7947" max="7947" width="9.5703125" style="3" customWidth="1"/>
    <col min="7948" max="7948" width="12.28515625" style="3" customWidth="1"/>
    <col min="7949" max="7949" width="29.28515625" style="3" customWidth="1"/>
    <col min="7950" max="7950" width="13.28515625" style="3" bestFit="1" customWidth="1"/>
    <col min="7951" max="7951" width="13.140625" style="3" customWidth="1"/>
    <col min="7952" max="8191" width="9.140625" style="3"/>
    <col min="8192" max="8192" width="4.28515625" style="3" customWidth="1"/>
    <col min="8193" max="8193" width="42.85546875" style="3" customWidth="1"/>
    <col min="8194" max="8194" width="14.85546875" style="3" customWidth="1"/>
    <col min="8195" max="8195" width="5.5703125" style="3" customWidth="1"/>
    <col min="8196" max="8196" width="7.140625" style="3" customWidth="1"/>
    <col min="8197" max="8197" width="10.140625" style="3" customWidth="1"/>
    <col min="8198" max="8198" width="12.28515625" style="3" customWidth="1"/>
    <col min="8199" max="8199" width="6.5703125" style="3" bestFit="1" customWidth="1"/>
    <col min="8200" max="8200" width="9.85546875" style="3" bestFit="1" customWidth="1"/>
    <col min="8201" max="8201" width="12.28515625" style="3" customWidth="1"/>
    <col min="8202" max="8202" width="6.5703125" style="3" bestFit="1" customWidth="1"/>
    <col min="8203" max="8203" width="9.5703125" style="3" customWidth="1"/>
    <col min="8204" max="8204" width="12.28515625" style="3" customWidth="1"/>
    <col min="8205" max="8205" width="29.28515625" style="3" customWidth="1"/>
    <col min="8206" max="8206" width="13.28515625" style="3" bestFit="1" customWidth="1"/>
    <col min="8207" max="8207" width="13.140625" style="3" customWidth="1"/>
    <col min="8208" max="8447" width="9.140625" style="3"/>
    <col min="8448" max="8448" width="4.28515625" style="3" customWidth="1"/>
    <col min="8449" max="8449" width="42.85546875" style="3" customWidth="1"/>
    <col min="8450" max="8450" width="14.85546875" style="3" customWidth="1"/>
    <col min="8451" max="8451" width="5.5703125" style="3" customWidth="1"/>
    <col min="8452" max="8452" width="7.140625" style="3" customWidth="1"/>
    <col min="8453" max="8453" width="10.140625" style="3" customWidth="1"/>
    <col min="8454" max="8454" width="12.28515625" style="3" customWidth="1"/>
    <col min="8455" max="8455" width="6.5703125" style="3" bestFit="1" customWidth="1"/>
    <col min="8456" max="8456" width="9.85546875" style="3" bestFit="1" customWidth="1"/>
    <col min="8457" max="8457" width="12.28515625" style="3" customWidth="1"/>
    <col min="8458" max="8458" width="6.5703125" style="3" bestFit="1" customWidth="1"/>
    <col min="8459" max="8459" width="9.5703125" style="3" customWidth="1"/>
    <col min="8460" max="8460" width="12.28515625" style="3" customWidth="1"/>
    <col min="8461" max="8461" width="29.28515625" style="3" customWidth="1"/>
    <col min="8462" max="8462" width="13.28515625" style="3" bestFit="1" customWidth="1"/>
    <col min="8463" max="8463" width="13.140625" style="3" customWidth="1"/>
    <col min="8464" max="8703" width="9.140625" style="3"/>
    <col min="8704" max="8704" width="4.28515625" style="3" customWidth="1"/>
    <col min="8705" max="8705" width="42.85546875" style="3" customWidth="1"/>
    <col min="8706" max="8706" width="14.85546875" style="3" customWidth="1"/>
    <col min="8707" max="8707" width="5.5703125" style="3" customWidth="1"/>
    <col min="8708" max="8708" width="7.140625" style="3" customWidth="1"/>
    <col min="8709" max="8709" width="10.140625" style="3" customWidth="1"/>
    <col min="8710" max="8710" width="12.28515625" style="3" customWidth="1"/>
    <col min="8711" max="8711" width="6.5703125" style="3" bestFit="1" customWidth="1"/>
    <col min="8712" max="8712" width="9.85546875" style="3" bestFit="1" customWidth="1"/>
    <col min="8713" max="8713" width="12.28515625" style="3" customWidth="1"/>
    <col min="8714" max="8714" width="6.5703125" style="3" bestFit="1" customWidth="1"/>
    <col min="8715" max="8715" width="9.5703125" style="3" customWidth="1"/>
    <col min="8716" max="8716" width="12.28515625" style="3" customWidth="1"/>
    <col min="8717" max="8717" width="29.28515625" style="3" customWidth="1"/>
    <col min="8718" max="8718" width="13.28515625" style="3" bestFit="1" customWidth="1"/>
    <col min="8719" max="8719" width="13.140625" style="3" customWidth="1"/>
    <col min="8720" max="8959" width="9.140625" style="3"/>
    <col min="8960" max="8960" width="4.28515625" style="3" customWidth="1"/>
    <col min="8961" max="8961" width="42.85546875" style="3" customWidth="1"/>
    <col min="8962" max="8962" width="14.85546875" style="3" customWidth="1"/>
    <col min="8963" max="8963" width="5.5703125" style="3" customWidth="1"/>
    <col min="8964" max="8964" width="7.140625" style="3" customWidth="1"/>
    <col min="8965" max="8965" width="10.140625" style="3" customWidth="1"/>
    <col min="8966" max="8966" width="12.28515625" style="3" customWidth="1"/>
    <col min="8967" max="8967" width="6.5703125" style="3" bestFit="1" customWidth="1"/>
    <col min="8968" max="8968" width="9.85546875" style="3" bestFit="1" customWidth="1"/>
    <col min="8969" max="8969" width="12.28515625" style="3" customWidth="1"/>
    <col min="8970" max="8970" width="6.5703125" style="3" bestFit="1" customWidth="1"/>
    <col min="8971" max="8971" width="9.5703125" style="3" customWidth="1"/>
    <col min="8972" max="8972" width="12.28515625" style="3" customWidth="1"/>
    <col min="8973" max="8973" width="29.28515625" style="3" customWidth="1"/>
    <col min="8974" max="8974" width="13.28515625" style="3" bestFit="1" customWidth="1"/>
    <col min="8975" max="8975" width="13.140625" style="3" customWidth="1"/>
    <col min="8976" max="9215" width="9.140625" style="3"/>
    <col min="9216" max="9216" width="4.28515625" style="3" customWidth="1"/>
    <col min="9217" max="9217" width="42.85546875" style="3" customWidth="1"/>
    <col min="9218" max="9218" width="14.85546875" style="3" customWidth="1"/>
    <col min="9219" max="9219" width="5.5703125" style="3" customWidth="1"/>
    <col min="9220" max="9220" width="7.140625" style="3" customWidth="1"/>
    <col min="9221" max="9221" width="10.140625" style="3" customWidth="1"/>
    <col min="9222" max="9222" width="12.28515625" style="3" customWidth="1"/>
    <col min="9223" max="9223" width="6.5703125" style="3" bestFit="1" customWidth="1"/>
    <col min="9224" max="9224" width="9.85546875" style="3" bestFit="1" customWidth="1"/>
    <col min="9225" max="9225" width="12.28515625" style="3" customWidth="1"/>
    <col min="9226" max="9226" width="6.5703125" style="3" bestFit="1" customWidth="1"/>
    <col min="9227" max="9227" width="9.5703125" style="3" customWidth="1"/>
    <col min="9228" max="9228" width="12.28515625" style="3" customWidth="1"/>
    <col min="9229" max="9229" width="29.28515625" style="3" customWidth="1"/>
    <col min="9230" max="9230" width="13.28515625" style="3" bestFit="1" customWidth="1"/>
    <col min="9231" max="9231" width="13.140625" style="3" customWidth="1"/>
    <col min="9232" max="9471" width="9.140625" style="3"/>
    <col min="9472" max="9472" width="4.28515625" style="3" customWidth="1"/>
    <col min="9473" max="9473" width="42.85546875" style="3" customWidth="1"/>
    <col min="9474" max="9474" width="14.85546875" style="3" customWidth="1"/>
    <col min="9475" max="9475" width="5.5703125" style="3" customWidth="1"/>
    <col min="9476" max="9476" width="7.140625" style="3" customWidth="1"/>
    <col min="9477" max="9477" width="10.140625" style="3" customWidth="1"/>
    <col min="9478" max="9478" width="12.28515625" style="3" customWidth="1"/>
    <col min="9479" max="9479" width="6.5703125" style="3" bestFit="1" customWidth="1"/>
    <col min="9480" max="9480" width="9.85546875" style="3" bestFit="1" customWidth="1"/>
    <col min="9481" max="9481" width="12.28515625" style="3" customWidth="1"/>
    <col min="9482" max="9482" width="6.5703125" style="3" bestFit="1" customWidth="1"/>
    <col min="9483" max="9483" width="9.5703125" style="3" customWidth="1"/>
    <col min="9484" max="9484" width="12.28515625" style="3" customWidth="1"/>
    <col min="9485" max="9485" width="29.28515625" style="3" customWidth="1"/>
    <col min="9486" max="9486" width="13.28515625" style="3" bestFit="1" customWidth="1"/>
    <col min="9487" max="9487" width="13.140625" style="3" customWidth="1"/>
    <col min="9488" max="9727" width="9.140625" style="3"/>
    <col min="9728" max="9728" width="4.28515625" style="3" customWidth="1"/>
    <col min="9729" max="9729" width="42.85546875" style="3" customWidth="1"/>
    <col min="9730" max="9730" width="14.85546875" style="3" customWidth="1"/>
    <col min="9731" max="9731" width="5.5703125" style="3" customWidth="1"/>
    <col min="9732" max="9732" width="7.140625" style="3" customWidth="1"/>
    <col min="9733" max="9733" width="10.140625" style="3" customWidth="1"/>
    <col min="9734" max="9734" width="12.28515625" style="3" customWidth="1"/>
    <col min="9735" max="9735" width="6.5703125" style="3" bestFit="1" customWidth="1"/>
    <col min="9736" max="9736" width="9.85546875" style="3" bestFit="1" customWidth="1"/>
    <col min="9737" max="9737" width="12.28515625" style="3" customWidth="1"/>
    <col min="9738" max="9738" width="6.5703125" style="3" bestFit="1" customWidth="1"/>
    <col min="9739" max="9739" width="9.5703125" style="3" customWidth="1"/>
    <col min="9740" max="9740" width="12.28515625" style="3" customWidth="1"/>
    <col min="9741" max="9741" width="29.28515625" style="3" customWidth="1"/>
    <col min="9742" max="9742" width="13.28515625" style="3" bestFit="1" customWidth="1"/>
    <col min="9743" max="9743" width="13.140625" style="3" customWidth="1"/>
    <col min="9744" max="9983" width="9.140625" style="3"/>
    <col min="9984" max="9984" width="4.28515625" style="3" customWidth="1"/>
    <col min="9985" max="9985" width="42.85546875" style="3" customWidth="1"/>
    <col min="9986" max="9986" width="14.85546875" style="3" customWidth="1"/>
    <col min="9987" max="9987" width="5.5703125" style="3" customWidth="1"/>
    <col min="9988" max="9988" width="7.140625" style="3" customWidth="1"/>
    <col min="9989" max="9989" width="10.140625" style="3" customWidth="1"/>
    <col min="9990" max="9990" width="12.28515625" style="3" customWidth="1"/>
    <col min="9991" max="9991" width="6.5703125" style="3" bestFit="1" customWidth="1"/>
    <col min="9992" max="9992" width="9.85546875" style="3" bestFit="1" customWidth="1"/>
    <col min="9993" max="9993" width="12.28515625" style="3" customWidth="1"/>
    <col min="9994" max="9994" width="6.5703125" style="3" bestFit="1" customWidth="1"/>
    <col min="9995" max="9995" width="9.5703125" style="3" customWidth="1"/>
    <col min="9996" max="9996" width="12.28515625" style="3" customWidth="1"/>
    <col min="9997" max="9997" width="29.28515625" style="3" customWidth="1"/>
    <col min="9998" max="9998" width="13.28515625" style="3" bestFit="1" customWidth="1"/>
    <col min="9999" max="9999" width="13.140625" style="3" customWidth="1"/>
    <col min="10000" max="10239" width="9.140625" style="3"/>
    <col min="10240" max="10240" width="4.28515625" style="3" customWidth="1"/>
    <col min="10241" max="10241" width="42.85546875" style="3" customWidth="1"/>
    <col min="10242" max="10242" width="14.85546875" style="3" customWidth="1"/>
    <col min="10243" max="10243" width="5.5703125" style="3" customWidth="1"/>
    <col min="10244" max="10244" width="7.140625" style="3" customWidth="1"/>
    <col min="10245" max="10245" width="10.140625" style="3" customWidth="1"/>
    <col min="10246" max="10246" width="12.28515625" style="3" customWidth="1"/>
    <col min="10247" max="10247" width="6.5703125" style="3" bestFit="1" customWidth="1"/>
    <col min="10248" max="10248" width="9.85546875" style="3" bestFit="1" customWidth="1"/>
    <col min="10249" max="10249" width="12.28515625" style="3" customWidth="1"/>
    <col min="10250" max="10250" width="6.5703125" style="3" bestFit="1" customWidth="1"/>
    <col min="10251" max="10251" width="9.5703125" style="3" customWidth="1"/>
    <col min="10252" max="10252" width="12.28515625" style="3" customWidth="1"/>
    <col min="10253" max="10253" width="29.28515625" style="3" customWidth="1"/>
    <col min="10254" max="10254" width="13.28515625" style="3" bestFit="1" customWidth="1"/>
    <col min="10255" max="10255" width="13.140625" style="3" customWidth="1"/>
    <col min="10256" max="10495" width="9.140625" style="3"/>
    <col min="10496" max="10496" width="4.28515625" style="3" customWidth="1"/>
    <col min="10497" max="10497" width="42.85546875" style="3" customWidth="1"/>
    <col min="10498" max="10498" width="14.85546875" style="3" customWidth="1"/>
    <col min="10499" max="10499" width="5.5703125" style="3" customWidth="1"/>
    <col min="10500" max="10500" width="7.140625" style="3" customWidth="1"/>
    <col min="10501" max="10501" width="10.140625" style="3" customWidth="1"/>
    <col min="10502" max="10502" width="12.28515625" style="3" customWidth="1"/>
    <col min="10503" max="10503" width="6.5703125" style="3" bestFit="1" customWidth="1"/>
    <col min="10504" max="10504" width="9.85546875" style="3" bestFit="1" customWidth="1"/>
    <col min="10505" max="10505" width="12.28515625" style="3" customWidth="1"/>
    <col min="10506" max="10506" width="6.5703125" style="3" bestFit="1" customWidth="1"/>
    <col min="10507" max="10507" width="9.5703125" style="3" customWidth="1"/>
    <col min="10508" max="10508" width="12.28515625" style="3" customWidth="1"/>
    <col min="10509" max="10509" width="29.28515625" style="3" customWidth="1"/>
    <col min="10510" max="10510" width="13.28515625" style="3" bestFit="1" customWidth="1"/>
    <col min="10511" max="10511" width="13.140625" style="3" customWidth="1"/>
    <col min="10512" max="10751" width="9.140625" style="3"/>
    <col min="10752" max="10752" width="4.28515625" style="3" customWidth="1"/>
    <col min="10753" max="10753" width="42.85546875" style="3" customWidth="1"/>
    <col min="10754" max="10754" width="14.85546875" style="3" customWidth="1"/>
    <col min="10755" max="10755" width="5.5703125" style="3" customWidth="1"/>
    <col min="10756" max="10756" width="7.140625" style="3" customWidth="1"/>
    <col min="10757" max="10757" width="10.140625" style="3" customWidth="1"/>
    <col min="10758" max="10758" width="12.28515625" style="3" customWidth="1"/>
    <col min="10759" max="10759" width="6.5703125" style="3" bestFit="1" customWidth="1"/>
    <col min="10760" max="10760" width="9.85546875" style="3" bestFit="1" customWidth="1"/>
    <col min="10761" max="10761" width="12.28515625" style="3" customWidth="1"/>
    <col min="10762" max="10762" width="6.5703125" style="3" bestFit="1" customWidth="1"/>
    <col min="10763" max="10763" width="9.5703125" style="3" customWidth="1"/>
    <col min="10764" max="10764" width="12.28515625" style="3" customWidth="1"/>
    <col min="10765" max="10765" width="29.28515625" style="3" customWidth="1"/>
    <col min="10766" max="10766" width="13.28515625" style="3" bestFit="1" customWidth="1"/>
    <col min="10767" max="10767" width="13.140625" style="3" customWidth="1"/>
    <col min="10768" max="11007" width="9.140625" style="3"/>
    <col min="11008" max="11008" width="4.28515625" style="3" customWidth="1"/>
    <col min="11009" max="11009" width="42.85546875" style="3" customWidth="1"/>
    <col min="11010" max="11010" width="14.85546875" style="3" customWidth="1"/>
    <col min="11011" max="11011" width="5.5703125" style="3" customWidth="1"/>
    <col min="11012" max="11012" width="7.140625" style="3" customWidth="1"/>
    <col min="11013" max="11013" width="10.140625" style="3" customWidth="1"/>
    <col min="11014" max="11014" width="12.28515625" style="3" customWidth="1"/>
    <col min="11015" max="11015" width="6.5703125" style="3" bestFit="1" customWidth="1"/>
    <col min="11016" max="11016" width="9.85546875" style="3" bestFit="1" customWidth="1"/>
    <col min="11017" max="11017" width="12.28515625" style="3" customWidth="1"/>
    <col min="11018" max="11018" width="6.5703125" style="3" bestFit="1" customWidth="1"/>
    <col min="11019" max="11019" width="9.5703125" style="3" customWidth="1"/>
    <col min="11020" max="11020" width="12.28515625" style="3" customWidth="1"/>
    <col min="11021" max="11021" width="29.28515625" style="3" customWidth="1"/>
    <col min="11022" max="11022" width="13.28515625" style="3" bestFit="1" customWidth="1"/>
    <col min="11023" max="11023" width="13.140625" style="3" customWidth="1"/>
    <col min="11024" max="11263" width="9.140625" style="3"/>
    <col min="11264" max="11264" width="4.28515625" style="3" customWidth="1"/>
    <col min="11265" max="11265" width="42.85546875" style="3" customWidth="1"/>
    <col min="11266" max="11266" width="14.85546875" style="3" customWidth="1"/>
    <col min="11267" max="11267" width="5.5703125" style="3" customWidth="1"/>
    <col min="11268" max="11268" width="7.140625" style="3" customWidth="1"/>
    <col min="11269" max="11269" width="10.140625" style="3" customWidth="1"/>
    <col min="11270" max="11270" width="12.28515625" style="3" customWidth="1"/>
    <col min="11271" max="11271" width="6.5703125" style="3" bestFit="1" customWidth="1"/>
    <col min="11272" max="11272" width="9.85546875" style="3" bestFit="1" customWidth="1"/>
    <col min="11273" max="11273" width="12.28515625" style="3" customWidth="1"/>
    <col min="11274" max="11274" width="6.5703125" style="3" bestFit="1" customWidth="1"/>
    <col min="11275" max="11275" width="9.5703125" style="3" customWidth="1"/>
    <col min="11276" max="11276" width="12.28515625" style="3" customWidth="1"/>
    <col min="11277" max="11277" width="29.28515625" style="3" customWidth="1"/>
    <col min="11278" max="11278" width="13.28515625" style="3" bestFit="1" customWidth="1"/>
    <col min="11279" max="11279" width="13.140625" style="3" customWidth="1"/>
    <col min="11280" max="11519" width="9.140625" style="3"/>
    <col min="11520" max="11520" width="4.28515625" style="3" customWidth="1"/>
    <col min="11521" max="11521" width="42.85546875" style="3" customWidth="1"/>
    <col min="11522" max="11522" width="14.85546875" style="3" customWidth="1"/>
    <col min="11523" max="11523" width="5.5703125" style="3" customWidth="1"/>
    <col min="11524" max="11524" width="7.140625" style="3" customWidth="1"/>
    <col min="11525" max="11525" width="10.140625" style="3" customWidth="1"/>
    <col min="11526" max="11526" width="12.28515625" style="3" customWidth="1"/>
    <col min="11527" max="11527" width="6.5703125" style="3" bestFit="1" customWidth="1"/>
    <col min="11528" max="11528" width="9.85546875" style="3" bestFit="1" customWidth="1"/>
    <col min="11529" max="11529" width="12.28515625" style="3" customWidth="1"/>
    <col min="11530" max="11530" width="6.5703125" style="3" bestFit="1" customWidth="1"/>
    <col min="11531" max="11531" width="9.5703125" style="3" customWidth="1"/>
    <col min="11532" max="11532" width="12.28515625" style="3" customWidth="1"/>
    <col min="11533" max="11533" width="29.28515625" style="3" customWidth="1"/>
    <col min="11534" max="11534" width="13.28515625" style="3" bestFit="1" customWidth="1"/>
    <col min="11535" max="11535" width="13.140625" style="3" customWidth="1"/>
    <col min="11536" max="11775" width="9.140625" style="3"/>
    <col min="11776" max="11776" width="4.28515625" style="3" customWidth="1"/>
    <col min="11777" max="11777" width="42.85546875" style="3" customWidth="1"/>
    <col min="11778" max="11778" width="14.85546875" style="3" customWidth="1"/>
    <col min="11779" max="11779" width="5.5703125" style="3" customWidth="1"/>
    <col min="11780" max="11780" width="7.140625" style="3" customWidth="1"/>
    <col min="11781" max="11781" width="10.140625" style="3" customWidth="1"/>
    <col min="11782" max="11782" width="12.28515625" style="3" customWidth="1"/>
    <col min="11783" max="11783" width="6.5703125" style="3" bestFit="1" customWidth="1"/>
    <col min="11784" max="11784" width="9.85546875" style="3" bestFit="1" customWidth="1"/>
    <col min="11785" max="11785" width="12.28515625" style="3" customWidth="1"/>
    <col min="11786" max="11786" width="6.5703125" style="3" bestFit="1" customWidth="1"/>
    <col min="11787" max="11787" width="9.5703125" style="3" customWidth="1"/>
    <col min="11788" max="11788" width="12.28515625" style="3" customWidth="1"/>
    <col min="11789" max="11789" width="29.28515625" style="3" customWidth="1"/>
    <col min="11790" max="11790" width="13.28515625" style="3" bestFit="1" customWidth="1"/>
    <col min="11791" max="11791" width="13.140625" style="3" customWidth="1"/>
    <col min="11792" max="12031" width="9.140625" style="3"/>
    <col min="12032" max="12032" width="4.28515625" style="3" customWidth="1"/>
    <col min="12033" max="12033" width="42.85546875" style="3" customWidth="1"/>
    <col min="12034" max="12034" width="14.85546875" style="3" customWidth="1"/>
    <col min="12035" max="12035" width="5.5703125" style="3" customWidth="1"/>
    <col min="12036" max="12036" width="7.140625" style="3" customWidth="1"/>
    <col min="12037" max="12037" width="10.140625" style="3" customWidth="1"/>
    <col min="12038" max="12038" width="12.28515625" style="3" customWidth="1"/>
    <col min="12039" max="12039" width="6.5703125" style="3" bestFit="1" customWidth="1"/>
    <col min="12040" max="12040" width="9.85546875" style="3" bestFit="1" customWidth="1"/>
    <col min="12041" max="12041" width="12.28515625" style="3" customWidth="1"/>
    <col min="12042" max="12042" width="6.5703125" style="3" bestFit="1" customWidth="1"/>
    <col min="12043" max="12043" width="9.5703125" style="3" customWidth="1"/>
    <col min="12044" max="12044" width="12.28515625" style="3" customWidth="1"/>
    <col min="12045" max="12045" width="29.28515625" style="3" customWidth="1"/>
    <col min="12046" max="12046" width="13.28515625" style="3" bestFit="1" customWidth="1"/>
    <col min="12047" max="12047" width="13.140625" style="3" customWidth="1"/>
    <col min="12048" max="12287" width="9.140625" style="3"/>
    <col min="12288" max="12288" width="4.28515625" style="3" customWidth="1"/>
    <col min="12289" max="12289" width="42.85546875" style="3" customWidth="1"/>
    <col min="12290" max="12290" width="14.85546875" style="3" customWidth="1"/>
    <col min="12291" max="12291" width="5.5703125" style="3" customWidth="1"/>
    <col min="12292" max="12292" width="7.140625" style="3" customWidth="1"/>
    <col min="12293" max="12293" width="10.140625" style="3" customWidth="1"/>
    <col min="12294" max="12294" width="12.28515625" style="3" customWidth="1"/>
    <col min="12295" max="12295" width="6.5703125" style="3" bestFit="1" customWidth="1"/>
    <col min="12296" max="12296" width="9.85546875" style="3" bestFit="1" customWidth="1"/>
    <col min="12297" max="12297" width="12.28515625" style="3" customWidth="1"/>
    <col min="12298" max="12298" width="6.5703125" style="3" bestFit="1" customWidth="1"/>
    <col min="12299" max="12299" width="9.5703125" style="3" customWidth="1"/>
    <col min="12300" max="12300" width="12.28515625" style="3" customWidth="1"/>
    <col min="12301" max="12301" width="29.28515625" style="3" customWidth="1"/>
    <col min="12302" max="12302" width="13.28515625" style="3" bestFit="1" customWidth="1"/>
    <col min="12303" max="12303" width="13.140625" style="3" customWidth="1"/>
    <col min="12304" max="12543" width="9.140625" style="3"/>
    <col min="12544" max="12544" width="4.28515625" style="3" customWidth="1"/>
    <col min="12545" max="12545" width="42.85546875" style="3" customWidth="1"/>
    <col min="12546" max="12546" width="14.85546875" style="3" customWidth="1"/>
    <col min="12547" max="12547" width="5.5703125" style="3" customWidth="1"/>
    <col min="12548" max="12548" width="7.140625" style="3" customWidth="1"/>
    <col min="12549" max="12549" width="10.140625" style="3" customWidth="1"/>
    <col min="12550" max="12550" width="12.28515625" style="3" customWidth="1"/>
    <col min="12551" max="12551" width="6.5703125" style="3" bestFit="1" customWidth="1"/>
    <col min="12552" max="12552" width="9.85546875" style="3" bestFit="1" customWidth="1"/>
    <col min="12553" max="12553" width="12.28515625" style="3" customWidth="1"/>
    <col min="12554" max="12554" width="6.5703125" style="3" bestFit="1" customWidth="1"/>
    <col min="12555" max="12555" width="9.5703125" style="3" customWidth="1"/>
    <col min="12556" max="12556" width="12.28515625" style="3" customWidth="1"/>
    <col min="12557" max="12557" width="29.28515625" style="3" customWidth="1"/>
    <col min="12558" max="12558" width="13.28515625" style="3" bestFit="1" customWidth="1"/>
    <col min="12559" max="12559" width="13.140625" style="3" customWidth="1"/>
    <col min="12560" max="12799" width="9.140625" style="3"/>
    <col min="12800" max="12800" width="4.28515625" style="3" customWidth="1"/>
    <col min="12801" max="12801" width="42.85546875" style="3" customWidth="1"/>
    <col min="12802" max="12802" width="14.85546875" style="3" customWidth="1"/>
    <col min="12803" max="12803" width="5.5703125" style="3" customWidth="1"/>
    <col min="12804" max="12804" width="7.140625" style="3" customWidth="1"/>
    <col min="12805" max="12805" width="10.140625" style="3" customWidth="1"/>
    <col min="12806" max="12806" width="12.28515625" style="3" customWidth="1"/>
    <col min="12807" max="12807" width="6.5703125" style="3" bestFit="1" customWidth="1"/>
    <col min="12808" max="12808" width="9.85546875" style="3" bestFit="1" customWidth="1"/>
    <col min="12809" max="12809" width="12.28515625" style="3" customWidth="1"/>
    <col min="12810" max="12810" width="6.5703125" style="3" bestFit="1" customWidth="1"/>
    <col min="12811" max="12811" width="9.5703125" style="3" customWidth="1"/>
    <col min="12812" max="12812" width="12.28515625" style="3" customWidth="1"/>
    <col min="12813" max="12813" width="29.28515625" style="3" customWidth="1"/>
    <col min="12814" max="12814" width="13.28515625" style="3" bestFit="1" customWidth="1"/>
    <col min="12815" max="12815" width="13.140625" style="3" customWidth="1"/>
    <col min="12816" max="13055" width="9.140625" style="3"/>
    <col min="13056" max="13056" width="4.28515625" style="3" customWidth="1"/>
    <col min="13057" max="13057" width="42.85546875" style="3" customWidth="1"/>
    <col min="13058" max="13058" width="14.85546875" style="3" customWidth="1"/>
    <col min="13059" max="13059" width="5.5703125" style="3" customWidth="1"/>
    <col min="13060" max="13060" width="7.140625" style="3" customWidth="1"/>
    <col min="13061" max="13061" width="10.140625" style="3" customWidth="1"/>
    <col min="13062" max="13062" width="12.28515625" style="3" customWidth="1"/>
    <col min="13063" max="13063" width="6.5703125" style="3" bestFit="1" customWidth="1"/>
    <col min="13064" max="13064" width="9.85546875" style="3" bestFit="1" customWidth="1"/>
    <col min="13065" max="13065" width="12.28515625" style="3" customWidth="1"/>
    <col min="13066" max="13066" width="6.5703125" style="3" bestFit="1" customWidth="1"/>
    <col min="13067" max="13067" width="9.5703125" style="3" customWidth="1"/>
    <col min="13068" max="13068" width="12.28515625" style="3" customWidth="1"/>
    <col min="13069" max="13069" width="29.28515625" style="3" customWidth="1"/>
    <col min="13070" max="13070" width="13.28515625" style="3" bestFit="1" customWidth="1"/>
    <col min="13071" max="13071" width="13.140625" style="3" customWidth="1"/>
    <col min="13072" max="13311" width="9.140625" style="3"/>
    <col min="13312" max="13312" width="4.28515625" style="3" customWidth="1"/>
    <col min="13313" max="13313" width="42.85546875" style="3" customWidth="1"/>
    <col min="13314" max="13314" width="14.85546875" style="3" customWidth="1"/>
    <col min="13315" max="13315" width="5.5703125" style="3" customWidth="1"/>
    <col min="13316" max="13316" width="7.140625" style="3" customWidth="1"/>
    <col min="13317" max="13317" width="10.140625" style="3" customWidth="1"/>
    <col min="13318" max="13318" width="12.28515625" style="3" customWidth="1"/>
    <col min="13319" max="13319" width="6.5703125" style="3" bestFit="1" customWidth="1"/>
    <col min="13320" max="13320" width="9.85546875" style="3" bestFit="1" customWidth="1"/>
    <col min="13321" max="13321" width="12.28515625" style="3" customWidth="1"/>
    <col min="13322" max="13322" width="6.5703125" style="3" bestFit="1" customWidth="1"/>
    <col min="13323" max="13323" width="9.5703125" style="3" customWidth="1"/>
    <col min="13324" max="13324" width="12.28515625" style="3" customWidth="1"/>
    <col min="13325" max="13325" width="29.28515625" style="3" customWidth="1"/>
    <col min="13326" max="13326" width="13.28515625" style="3" bestFit="1" customWidth="1"/>
    <col min="13327" max="13327" width="13.140625" style="3" customWidth="1"/>
    <col min="13328" max="13567" width="9.140625" style="3"/>
    <col min="13568" max="13568" width="4.28515625" style="3" customWidth="1"/>
    <col min="13569" max="13569" width="42.85546875" style="3" customWidth="1"/>
    <col min="13570" max="13570" width="14.85546875" style="3" customWidth="1"/>
    <col min="13571" max="13571" width="5.5703125" style="3" customWidth="1"/>
    <col min="13572" max="13572" width="7.140625" style="3" customWidth="1"/>
    <col min="13573" max="13573" width="10.140625" style="3" customWidth="1"/>
    <col min="13574" max="13574" width="12.28515625" style="3" customWidth="1"/>
    <col min="13575" max="13575" width="6.5703125" style="3" bestFit="1" customWidth="1"/>
    <col min="13576" max="13576" width="9.85546875" style="3" bestFit="1" customWidth="1"/>
    <col min="13577" max="13577" width="12.28515625" style="3" customWidth="1"/>
    <col min="13578" max="13578" width="6.5703125" style="3" bestFit="1" customWidth="1"/>
    <col min="13579" max="13579" width="9.5703125" style="3" customWidth="1"/>
    <col min="13580" max="13580" width="12.28515625" style="3" customWidth="1"/>
    <col min="13581" max="13581" width="29.28515625" style="3" customWidth="1"/>
    <col min="13582" max="13582" width="13.28515625" style="3" bestFit="1" customWidth="1"/>
    <col min="13583" max="13583" width="13.140625" style="3" customWidth="1"/>
    <col min="13584" max="13823" width="9.140625" style="3"/>
    <col min="13824" max="13824" width="4.28515625" style="3" customWidth="1"/>
    <col min="13825" max="13825" width="42.85546875" style="3" customWidth="1"/>
    <col min="13826" max="13826" width="14.85546875" style="3" customWidth="1"/>
    <col min="13827" max="13827" width="5.5703125" style="3" customWidth="1"/>
    <col min="13828" max="13828" width="7.140625" style="3" customWidth="1"/>
    <col min="13829" max="13829" width="10.140625" style="3" customWidth="1"/>
    <col min="13830" max="13830" width="12.28515625" style="3" customWidth="1"/>
    <col min="13831" max="13831" width="6.5703125" style="3" bestFit="1" customWidth="1"/>
    <col min="13832" max="13832" width="9.85546875" style="3" bestFit="1" customWidth="1"/>
    <col min="13833" max="13833" width="12.28515625" style="3" customWidth="1"/>
    <col min="13834" max="13834" width="6.5703125" style="3" bestFit="1" customWidth="1"/>
    <col min="13835" max="13835" width="9.5703125" style="3" customWidth="1"/>
    <col min="13836" max="13836" width="12.28515625" style="3" customWidth="1"/>
    <col min="13837" max="13837" width="29.28515625" style="3" customWidth="1"/>
    <col min="13838" max="13838" width="13.28515625" style="3" bestFit="1" customWidth="1"/>
    <col min="13839" max="13839" width="13.140625" style="3" customWidth="1"/>
    <col min="13840" max="14079" width="9.140625" style="3"/>
    <col min="14080" max="14080" width="4.28515625" style="3" customWidth="1"/>
    <col min="14081" max="14081" width="42.85546875" style="3" customWidth="1"/>
    <col min="14082" max="14082" width="14.85546875" style="3" customWidth="1"/>
    <col min="14083" max="14083" width="5.5703125" style="3" customWidth="1"/>
    <col min="14084" max="14084" width="7.140625" style="3" customWidth="1"/>
    <col min="14085" max="14085" width="10.140625" style="3" customWidth="1"/>
    <col min="14086" max="14086" width="12.28515625" style="3" customWidth="1"/>
    <col min="14087" max="14087" width="6.5703125" style="3" bestFit="1" customWidth="1"/>
    <col min="14088" max="14088" width="9.85546875" style="3" bestFit="1" customWidth="1"/>
    <col min="14089" max="14089" width="12.28515625" style="3" customWidth="1"/>
    <col min="14090" max="14090" width="6.5703125" style="3" bestFit="1" customWidth="1"/>
    <col min="14091" max="14091" width="9.5703125" style="3" customWidth="1"/>
    <col min="14092" max="14092" width="12.28515625" style="3" customWidth="1"/>
    <col min="14093" max="14093" width="29.28515625" style="3" customWidth="1"/>
    <col min="14094" max="14094" width="13.28515625" style="3" bestFit="1" customWidth="1"/>
    <col min="14095" max="14095" width="13.140625" style="3" customWidth="1"/>
    <col min="14096" max="14335" width="9.140625" style="3"/>
    <col min="14336" max="14336" width="4.28515625" style="3" customWidth="1"/>
    <col min="14337" max="14337" width="42.85546875" style="3" customWidth="1"/>
    <col min="14338" max="14338" width="14.85546875" style="3" customWidth="1"/>
    <col min="14339" max="14339" width="5.5703125" style="3" customWidth="1"/>
    <col min="14340" max="14340" width="7.140625" style="3" customWidth="1"/>
    <col min="14341" max="14341" width="10.140625" style="3" customWidth="1"/>
    <col min="14342" max="14342" width="12.28515625" style="3" customWidth="1"/>
    <col min="14343" max="14343" width="6.5703125" style="3" bestFit="1" customWidth="1"/>
    <col min="14344" max="14344" width="9.85546875" style="3" bestFit="1" customWidth="1"/>
    <col min="14345" max="14345" width="12.28515625" style="3" customWidth="1"/>
    <col min="14346" max="14346" width="6.5703125" style="3" bestFit="1" customWidth="1"/>
    <col min="14347" max="14347" width="9.5703125" style="3" customWidth="1"/>
    <col min="14348" max="14348" width="12.28515625" style="3" customWidth="1"/>
    <col min="14349" max="14349" width="29.28515625" style="3" customWidth="1"/>
    <col min="14350" max="14350" width="13.28515625" style="3" bestFit="1" customWidth="1"/>
    <col min="14351" max="14351" width="13.140625" style="3" customWidth="1"/>
    <col min="14352" max="14591" width="9.140625" style="3"/>
    <col min="14592" max="14592" width="4.28515625" style="3" customWidth="1"/>
    <col min="14593" max="14593" width="42.85546875" style="3" customWidth="1"/>
    <col min="14594" max="14594" width="14.85546875" style="3" customWidth="1"/>
    <col min="14595" max="14595" width="5.5703125" style="3" customWidth="1"/>
    <col min="14596" max="14596" width="7.140625" style="3" customWidth="1"/>
    <col min="14597" max="14597" width="10.140625" style="3" customWidth="1"/>
    <col min="14598" max="14598" width="12.28515625" style="3" customWidth="1"/>
    <col min="14599" max="14599" width="6.5703125" style="3" bestFit="1" customWidth="1"/>
    <col min="14600" max="14600" width="9.85546875" style="3" bestFit="1" customWidth="1"/>
    <col min="14601" max="14601" width="12.28515625" style="3" customWidth="1"/>
    <col min="14602" max="14602" width="6.5703125" style="3" bestFit="1" customWidth="1"/>
    <col min="14603" max="14603" width="9.5703125" style="3" customWidth="1"/>
    <col min="14604" max="14604" width="12.28515625" style="3" customWidth="1"/>
    <col min="14605" max="14605" width="29.28515625" style="3" customWidth="1"/>
    <col min="14606" max="14606" width="13.28515625" style="3" bestFit="1" customWidth="1"/>
    <col min="14607" max="14607" width="13.140625" style="3" customWidth="1"/>
    <col min="14608" max="14847" width="9.140625" style="3"/>
    <col min="14848" max="14848" width="4.28515625" style="3" customWidth="1"/>
    <col min="14849" max="14849" width="42.85546875" style="3" customWidth="1"/>
    <col min="14850" max="14850" width="14.85546875" style="3" customWidth="1"/>
    <col min="14851" max="14851" width="5.5703125" style="3" customWidth="1"/>
    <col min="14852" max="14852" width="7.140625" style="3" customWidth="1"/>
    <col min="14853" max="14853" width="10.140625" style="3" customWidth="1"/>
    <col min="14854" max="14854" width="12.28515625" style="3" customWidth="1"/>
    <col min="14855" max="14855" width="6.5703125" style="3" bestFit="1" customWidth="1"/>
    <col min="14856" max="14856" width="9.85546875" style="3" bestFit="1" customWidth="1"/>
    <col min="14857" max="14857" width="12.28515625" style="3" customWidth="1"/>
    <col min="14858" max="14858" width="6.5703125" style="3" bestFit="1" customWidth="1"/>
    <col min="14859" max="14859" width="9.5703125" style="3" customWidth="1"/>
    <col min="14860" max="14860" width="12.28515625" style="3" customWidth="1"/>
    <col min="14861" max="14861" width="29.28515625" style="3" customWidth="1"/>
    <col min="14862" max="14862" width="13.28515625" style="3" bestFit="1" customWidth="1"/>
    <col min="14863" max="14863" width="13.140625" style="3" customWidth="1"/>
    <col min="14864" max="15103" width="9.140625" style="3"/>
    <col min="15104" max="15104" width="4.28515625" style="3" customWidth="1"/>
    <col min="15105" max="15105" width="42.85546875" style="3" customWidth="1"/>
    <col min="15106" max="15106" width="14.85546875" style="3" customWidth="1"/>
    <col min="15107" max="15107" width="5.5703125" style="3" customWidth="1"/>
    <col min="15108" max="15108" width="7.140625" style="3" customWidth="1"/>
    <col min="15109" max="15109" width="10.140625" style="3" customWidth="1"/>
    <col min="15110" max="15110" width="12.28515625" style="3" customWidth="1"/>
    <col min="15111" max="15111" width="6.5703125" style="3" bestFit="1" customWidth="1"/>
    <col min="15112" max="15112" width="9.85546875" style="3" bestFit="1" customWidth="1"/>
    <col min="15113" max="15113" width="12.28515625" style="3" customWidth="1"/>
    <col min="15114" max="15114" width="6.5703125" style="3" bestFit="1" customWidth="1"/>
    <col min="15115" max="15115" width="9.5703125" style="3" customWidth="1"/>
    <col min="15116" max="15116" width="12.28515625" style="3" customWidth="1"/>
    <col min="15117" max="15117" width="29.28515625" style="3" customWidth="1"/>
    <col min="15118" max="15118" width="13.28515625" style="3" bestFit="1" customWidth="1"/>
    <col min="15119" max="15119" width="13.140625" style="3" customWidth="1"/>
    <col min="15120" max="15359" width="9.140625" style="3"/>
    <col min="15360" max="15360" width="4.28515625" style="3" customWidth="1"/>
    <col min="15361" max="15361" width="42.85546875" style="3" customWidth="1"/>
    <col min="15362" max="15362" width="14.85546875" style="3" customWidth="1"/>
    <col min="15363" max="15363" width="5.5703125" style="3" customWidth="1"/>
    <col min="15364" max="15364" width="7.140625" style="3" customWidth="1"/>
    <col min="15365" max="15365" width="10.140625" style="3" customWidth="1"/>
    <col min="15366" max="15366" width="12.28515625" style="3" customWidth="1"/>
    <col min="15367" max="15367" width="6.5703125" style="3" bestFit="1" customWidth="1"/>
    <col min="15368" max="15368" width="9.85546875" style="3" bestFit="1" customWidth="1"/>
    <col min="15369" max="15369" width="12.28515625" style="3" customWidth="1"/>
    <col min="15370" max="15370" width="6.5703125" style="3" bestFit="1" customWidth="1"/>
    <col min="15371" max="15371" width="9.5703125" style="3" customWidth="1"/>
    <col min="15372" max="15372" width="12.28515625" style="3" customWidth="1"/>
    <col min="15373" max="15373" width="29.28515625" style="3" customWidth="1"/>
    <col min="15374" max="15374" width="13.28515625" style="3" bestFit="1" customWidth="1"/>
    <col min="15375" max="15375" width="13.140625" style="3" customWidth="1"/>
    <col min="15376" max="15615" width="9.140625" style="3"/>
    <col min="15616" max="15616" width="4.28515625" style="3" customWidth="1"/>
    <col min="15617" max="15617" width="42.85546875" style="3" customWidth="1"/>
    <col min="15618" max="15618" width="14.85546875" style="3" customWidth="1"/>
    <col min="15619" max="15619" width="5.5703125" style="3" customWidth="1"/>
    <col min="15620" max="15620" width="7.140625" style="3" customWidth="1"/>
    <col min="15621" max="15621" width="10.140625" style="3" customWidth="1"/>
    <col min="15622" max="15622" width="12.28515625" style="3" customWidth="1"/>
    <col min="15623" max="15623" width="6.5703125" style="3" bestFit="1" customWidth="1"/>
    <col min="15624" max="15624" width="9.85546875" style="3" bestFit="1" customWidth="1"/>
    <col min="15625" max="15625" width="12.28515625" style="3" customWidth="1"/>
    <col min="15626" max="15626" width="6.5703125" style="3" bestFit="1" customWidth="1"/>
    <col min="15627" max="15627" width="9.5703125" style="3" customWidth="1"/>
    <col min="15628" max="15628" width="12.28515625" style="3" customWidth="1"/>
    <col min="15629" max="15629" width="29.28515625" style="3" customWidth="1"/>
    <col min="15630" max="15630" width="13.28515625" style="3" bestFit="1" customWidth="1"/>
    <col min="15631" max="15631" width="13.140625" style="3" customWidth="1"/>
    <col min="15632" max="15871" width="9.140625" style="3"/>
    <col min="15872" max="15872" width="4.28515625" style="3" customWidth="1"/>
    <col min="15873" max="15873" width="42.85546875" style="3" customWidth="1"/>
    <col min="15874" max="15874" width="14.85546875" style="3" customWidth="1"/>
    <col min="15875" max="15875" width="5.5703125" style="3" customWidth="1"/>
    <col min="15876" max="15876" width="7.140625" style="3" customWidth="1"/>
    <col min="15877" max="15877" width="10.140625" style="3" customWidth="1"/>
    <col min="15878" max="15878" width="12.28515625" style="3" customWidth="1"/>
    <col min="15879" max="15879" width="6.5703125" style="3" bestFit="1" customWidth="1"/>
    <col min="15880" max="15880" width="9.85546875" style="3" bestFit="1" customWidth="1"/>
    <col min="15881" max="15881" width="12.28515625" style="3" customWidth="1"/>
    <col min="15882" max="15882" width="6.5703125" style="3" bestFit="1" customWidth="1"/>
    <col min="15883" max="15883" width="9.5703125" style="3" customWidth="1"/>
    <col min="15884" max="15884" width="12.28515625" style="3" customWidth="1"/>
    <col min="15885" max="15885" width="29.28515625" style="3" customWidth="1"/>
    <col min="15886" max="15886" width="13.28515625" style="3" bestFit="1" customWidth="1"/>
    <col min="15887" max="15887" width="13.140625" style="3" customWidth="1"/>
    <col min="15888" max="16127" width="9.140625" style="3"/>
    <col min="16128" max="16128" width="4.28515625" style="3" customWidth="1"/>
    <col min="16129" max="16129" width="42.85546875" style="3" customWidth="1"/>
    <col min="16130" max="16130" width="14.85546875" style="3" customWidth="1"/>
    <col min="16131" max="16131" width="5.5703125" style="3" customWidth="1"/>
    <col min="16132" max="16132" width="7.140625" style="3" customWidth="1"/>
    <col min="16133" max="16133" width="10.140625" style="3" customWidth="1"/>
    <col min="16134" max="16134" width="12.28515625" style="3" customWidth="1"/>
    <col min="16135" max="16135" width="6.5703125" style="3" bestFit="1" customWidth="1"/>
    <col min="16136" max="16136" width="9.85546875" style="3" bestFit="1" customWidth="1"/>
    <col min="16137" max="16137" width="12.28515625" style="3" customWidth="1"/>
    <col min="16138" max="16138" width="6.5703125" style="3" bestFit="1" customWidth="1"/>
    <col min="16139" max="16139" width="9.5703125" style="3" customWidth="1"/>
    <col min="16140" max="16140" width="12.28515625" style="3" customWidth="1"/>
    <col min="16141" max="16141" width="29.28515625" style="3" customWidth="1"/>
    <col min="16142" max="16142" width="13.28515625" style="3" bestFit="1" customWidth="1"/>
    <col min="16143" max="16143" width="13.140625" style="3" customWidth="1"/>
    <col min="16144" max="16384" width="9.140625" style="3"/>
  </cols>
  <sheetData>
    <row r="1" spans="1:14" ht="18" customHeight="1">
      <c r="B1" s="446"/>
      <c r="C1" s="1019" t="s">
        <v>0</v>
      </c>
      <c r="D1" s="1019"/>
      <c r="E1" s="1019"/>
      <c r="F1" s="1019"/>
      <c r="G1" s="1019"/>
      <c r="H1" s="2"/>
      <c r="I1" s="2"/>
      <c r="J1" s="2"/>
      <c r="K1" s="2"/>
      <c r="L1" s="2"/>
      <c r="M1" s="2"/>
    </row>
    <row r="2" spans="1:14" ht="6" customHeight="1">
      <c r="A2" s="4"/>
      <c r="B2" s="4"/>
      <c r="C2" s="4"/>
      <c r="D2" s="4"/>
      <c r="E2" s="4"/>
      <c r="F2" s="4"/>
      <c r="G2" s="4"/>
      <c r="H2" s="4"/>
      <c r="I2" s="4"/>
      <c r="J2" s="447"/>
      <c r="K2" s="4"/>
      <c r="L2" s="4"/>
      <c r="M2" s="4"/>
    </row>
    <row r="3" spans="1:14" ht="40.5" customHeight="1">
      <c r="B3" s="1020" t="s">
        <v>2</v>
      </c>
      <c r="C3" s="1020"/>
      <c r="D3" s="1020"/>
      <c r="E3" s="1020"/>
      <c r="F3" s="1020"/>
      <c r="G3" s="1020"/>
      <c r="H3" s="1020"/>
      <c r="I3" s="1020"/>
      <c r="J3" s="1020"/>
      <c r="K3" s="5"/>
      <c r="L3" s="447" t="s">
        <v>1874</v>
      </c>
      <c r="M3" s="5"/>
    </row>
    <row r="4" spans="1:14" ht="15.75" customHeight="1">
      <c r="A4" s="6"/>
      <c r="B4" s="7"/>
      <c r="C4" s="8"/>
      <c r="D4" s="6"/>
      <c r="E4" s="6"/>
      <c r="F4" s="6"/>
      <c r="G4" s="6"/>
      <c r="H4" s="9"/>
      <c r="I4" s="9"/>
      <c r="K4" s="11"/>
      <c r="L4" s="11"/>
      <c r="M4" s="11"/>
    </row>
    <row r="5" spans="1:14" ht="30.75" customHeight="1">
      <c r="A5" s="1021" t="s">
        <v>3</v>
      </c>
      <c r="B5" s="1021" t="s">
        <v>4</v>
      </c>
      <c r="C5" s="1022" t="s">
        <v>5</v>
      </c>
      <c r="D5" s="1021" t="s">
        <v>6</v>
      </c>
      <c r="E5" s="1024" t="s">
        <v>7</v>
      </c>
      <c r="F5" s="1024"/>
      <c r="G5" s="1024"/>
      <c r="H5" s="1025" t="s">
        <v>8</v>
      </c>
      <c r="I5" s="1025"/>
      <c r="J5" s="1025"/>
      <c r="K5" s="1008" t="s">
        <v>9</v>
      </c>
      <c r="L5" s="1009"/>
      <c r="M5" s="1010"/>
      <c r="N5" s="12"/>
    </row>
    <row r="6" spans="1:14" s="13" customFormat="1" ht="18" customHeight="1">
      <c r="A6" s="1021"/>
      <c r="B6" s="1021"/>
      <c r="C6" s="1023"/>
      <c r="D6" s="1021"/>
      <c r="E6" s="580" t="s">
        <v>10</v>
      </c>
      <c r="F6" s="580" t="s">
        <v>11</v>
      </c>
      <c r="G6" s="580" t="s">
        <v>12</v>
      </c>
      <c r="H6" s="580" t="s">
        <v>10</v>
      </c>
      <c r="I6" s="580" t="s">
        <v>11</v>
      </c>
      <c r="J6" s="580" t="s">
        <v>12</v>
      </c>
      <c r="K6" s="580" t="s">
        <v>10</v>
      </c>
      <c r="L6" s="580" t="s">
        <v>13</v>
      </c>
      <c r="M6" s="580" t="s">
        <v>12</v>
      </c>
    </row>
    <row r="7" spans="1:14" s="13" customFormat="1" ht="15.75">
      <c r="A7" s="582">
        <v>1</v>
      </c>
      <c r="B7" s="582">
        <v>2</v>
      </c>
      <c r="C7" s="473">
        <v>3</v>
      </c>
      <c r="D7" s="582">
        <v>4</v>
      </c>
      <c r="E7" s="651">
        <v>5</v>
      </c>
      <c r="F7" s="651">
        <v>6</v>
      </c>
      <c r="G7" s="651">
        <v>7</v>
      </c>
      <c r="H7" s="651">
        <v>8</v>
      </c>
      <c r="I7" s="651">
        <v>9</v>
      </c>
      <c r="J7" s="651">
        <v>10</v>
      </c>
      <c r="K7" s="651">
        <v>11</v>
      </c>
      <c r="L7" s="651">
        <v>12</v>
      </c>
      <c r="M7" s="651">
        <v>13</v>
      </c>
      <c r="N7" s="14"/>
    </row>
    <row r="8" spans="1:14" ht="21" customHeight="1">
      <c r="A8" s="478">
        <v>1</v>
      </c>
      <c r="B8" s="238" t="s">
        <v>14</v>
      </c>
      <c r="C8" s="211">
        <v>7130800033</v>
      </c>
      <c r="D8" s="478" t="s">
        <v>15</v>
      </c>
      <c r="E8" s="181">
        <v>10</v>
      </c>
      <c r="F8" s="118">
        <f>VLOOKUP(C8,'SOR RATE 2025-26'!A:D,4,0)</f>
        <v>4613.6900000000005</v>
      </c>
      <c r="G8" s="118">
        <f>F8*E8</f>
        <v>46136.900000000009</v>
      </c>
      <c r="H8" s="118"/>
      <c r="I8" s="118"/>
      <c r="J8" s="118"/>
      <c r="K8" s="118"/>
      <c r="L8" s="118"/>
      <c r="M8" s="118"/>
    </row>
    <row r="9" spans="1:14" ht="33.75" customHeight="1">
      <c r="A9" s="478" t="s">
        <v>16</v>
      </c>
      <c r="B9" s="238" t="s">
        <v>17</v>
      </c>
      <c r="C9" s="211">
        <v>7130601958</v>
      </c>
      <c r="D9" s="478" t="s">
        <v>18</v>
      </c>
      <c r="E9" s="118"/>
      <c r="F9" s="118"/>
      <c r="G9" s="118"/>
      <c r="H9" s="181">
        <v>4823</v>
      </c>
      <c r="I9" s="118">
        <f>VLOOKUP(C9,'SOR RATE 2025-26'!A:D,4,0)/1000</f>
        <v>57.234720000000003</v>
      </c>
      <c r="J9" s="118">
        <f>I9*H9</f>
        <v>276043.05456000002</v>
      </c>
      <c r="K9" s="118"/>
      <c r="L9" s="118"/>
      <c r="M9" s="118"/>
    </row>
    <row r="10" spans="1:14" ht="23.25" customHeight="1">
      <c r="A10" s="478" t="s">
        <v>19</v>
      </c>
      <c r="B10" s="238" t="s">
        <v>20</v>
      </c>
      <c r="C10" s="211">
        <v>7130800002</v>
      </c>
      <c r="D10" s="478" t="s">
        <v>15</v>
      </c>
      <c r="E10" s="118"/>
      <c r="F10" s="118"/>
      <c r="G10" s="118"/>
      <c r="H10" s="181"/>
      <c r="I10" s="118"/>
      <c r="J10" s="118"/>
      <c r="K10" s="181">
        <v>10</v>
      </c>
      <c r="L10" s="118">
        <f>VLOOKUP(C10,'SOR RATE 2025-26'!A:D,4,0)</f>
        <v>7887.84</v>
      </c>
      <c r="M10" s="118">
        <f>K10*L10</f>
        <v>78878.399999999994</v>
      </c>
      <c r="N10" s="12"/>
    </row>
    <row r="11" spans="1:14" ht="19.5" customHeight="1">
      <c r="A11" s="211">
        <v>4</v>
      </c>
      <c r="B11" s="238" t="s">
        <v>21</v>
      </c>
      <c r="C11" s="211">
        <v>7130810595</v>
      </c>
      <c r="D11" s="566" t="s">
        <v>15</v>
      </c>
      <c r="E11" s="567">
        <v>10</v>
      </c>
      <c r="F11" s="118">
        <f>VLOOKUP(C11,'SOR RATE 2025-26'!A:D,4,0)</f>
        <v>2767.5</v>
      </c>
      <c r="G11" s="565">
        <f>F11*E11</f>
        <v>27675</v>
      </c>
      <c r="H11" s="567">
        <v>10</v>
      </c>
      <c r="I11" s="118">
        <f>VLOOKUP(C11,'SOR RATE 2025-26'!A:D,4,0)</f>
        <v>2767.5</v>
      </c>
      <c r="J11" s="565">
        <f>I11*H11</f>
        <v>27675</v>
      </c>
      <c r="K11" s="567">
        <v>10</v>
      </c>
      <c r="L11" s="118">
        <f>VLOOKUP(C11,'SOR RATE 2025-26'!A:D,4,0)</f>
        <v>2767.5</v>
      </c>
      <c r="M11" s="565">
        <f>K11*L11</f>
        <v>27675</v>
      </c>
    </row>
    <row r="12" spans="1:14" ht="20.25" customHeight="1">
      <c r="A12" s="1012">
        <v>5</v>
      </c>
      <c r="B12" s="238" t="s">
        <v>22</v>
      </c>
      <c r="C12" s="568"/>
      <c r="D12" s="568"/>
      <c r="E12" s="569"/>
      <c r="F12" s="118"/>
      <c r="G12" s="569"/>
      <c r="H12" s="569"/>
      <c r="I12" s="118"/>
      <c r="J12" s="569"/>
      <c r="K12" s="570"/>
      <c r="L12" s="118"/>
      <c r="M12" s="571"/>
    </row>
    <row r="13" spans="1:14" ht="18.75" customHeight="1">
      <c r="A13" s="1013"/>
      <c r="B13" s="238" t="s">
        <v>23</v>
      </c>
      <c r="C13" s="211">
        <v>7130810193</v>
      </c>
      <c r="D13" s="478" t="s">
        <v>24</v>
      </c>
      <c r="E13" s="572">
        <v>10</v>
      </c>
      <c r="F13" s="118">
        <f>VLOOKUP(C13,'SOR RATE 2025-26'!A:D,4,0)</f>
        <v>334.5</v>
      </c>
      <c r="G13" s="573">
        <f>F13*E13</f>
        <v>3345</v>
      </c>
      <c r="H13" s="573"/>
      <c r="I13" s="118"/>
      <c r="J13" s="573"/>
      <c r="K13" s="572">
        <v>10</v>
      </c>
      <c r="L13" s="118">
        <f>VLOOKUP(C13,'SOR RATE 2025-26'!A:D,4,0)</f>
        <v>334.5</v>
      </c>
      <c r="M13" s="573">
        <f>K13*L13</f>
        <v>3345</v>
      </c>
    </row>
    <row r="14" spans="1:14" ht="18.75" customHeight="1">
      <c r="A14" s="1013"/>
      <c r="B14" s="238" t="s">
        <v>25</v>
      </c>
      <c r="C14" s="211">
        <v>7130810692</v>
      </c>
      <c r="D14" s="478" t="s">
        <v>24</v>
      </c>
      <c r="E14" s="181"/>
      <c r="F14" s="118"/>
      <c r="G14" s="118"/>
      <c r="H14" s="181">
        <v>10</v>
      </c>
      <c r="I14" s="118">
        <f>VLOOKUP(C14,'SOR RATE 2025-26'!A:D,4,0)</f>
        <v>371.1</v>
      </c>
      <c r="J14" s="118">
        <f>I14*H14</f>
        <v>3711</v>
      </c>
      <c r="K14" s="181"/>
      <c r="L14" s="118"/>
      <c r="M14" s="118"/>
    </row>
    <row r="15" spans="1:14" ht="20.25" customHeight="1">
      <c r="A15" s="211">
        <v>6</v>
      </c>
      <c r="B15" s="238" t="s">
        <v>26</v>
      </c>
      <c r="C15" s="211">
        <v>7130810676</v>
      </c>
      <c r="D15" s="478" t="s">
        <v>15</v>
      </c>
      <c r="E15" s="181">
        <v>10</v>
      </c>
      <c r="F15" s="118">
        <f>VLOOKUP(C15,'SOR RATE 2025-26'!A:D,4,0)</f>
        <v>460.46</v>
      </c>
      <c r="G15" s="118">
        <f t="shared" ref="G15:G16" si="0">F15*E15</f>
        <v>4604.5999999999995</v>
      </c>
      <c r="H15" s="181">
        <v>10</v>
      </c>
      <c r="I15" s="118">
        <f>VLOOKUP(C15,'SOR RATE 2025-26'!A:D,4,0)</f>
        <v>460.46</v>
      </c>
      <c r="J15" s="118">
        <f t="shared" ref="J15:J16" si="1">I15*H15</f>
        <v>4604.5999999999995</v>
      </c>
      <c r="K15" s="181">
        <v>10</v>
      </c>
      <c r="L15" s="118">
        <f>VLOOKUP(C15,'SOR RATE 2025-26'!A:D,4,0)</f>
        <v>460.46</v>
      </c>
      <c r="M15" s="118">
        <f>K15*L15</f>
        <v>4604.5999999999995</v>
      </c>
    </row>
    <row r="16" spans="1:14" ht="30.75" customHeight="1">
      <c r="A16" s="211">
        <v>7</v>
      </c>
      <c r="B16" s="238" t="s">
        <v>27</v>
      </c>
      <c r="C16" s="211">
        <v>7130870013</v>
      </c>
      <c r="D16" s="478" t="s">
        <v>15</v>
      </c>
      <c r="E16" s="181">
        <v>10</v>
      </c>
      <c r="F16" s="118">
        <f>VLOOKUP(C16,'SOR RATE 2025-26'!A:D,4,0)</f>
        <v>149.25</v>
      </c>
      <c r="G16" s="118">
        <f t="shared" si="0"/>
        <v>1492.5</v>
      </c>
      <c r="H16" s="181">
        <v>10</v>
      </c>
      <c r="I16" s="118">
        <f>VLOOKUP(C16,'SOR RATE 2025-26'!A:D,4,0)</f>
        <v>149.25</v>
      </c>
      <c r="J16" s="118">
        <f t="shared" si="1"/>
        <v>1492.5</v>
      </c>
      <c r="K16" s="181">
        <v>10</v>
      </c>
      <c r="L16" s="118">
        <f>VLOOKUP(C16,'SOR RATE 2025-26'!A:D,4,0)</f>
        <v>149.25</v>
      </c>
      <c r="M16" s="118">
        <f t="shared" ref="M16" si="2">K16*L16</f>
        <v>1492.5</v>
      </c>
    </row>
    <row r="17" spans="1:15" ht="20.25" customHeight="1">
      <c r="A17" s="211">
        <v>8</v>
      </c>
      <c r="B17" s="238" t="s">
        <v>28</v>
      </c>
      <c r="C17" s="211">
        <v>7130820009</v>
      </c>
      <c r="D17" s="478" t="s">
        <v>15</v>
      </c>
      <c r="E17" s="181">
        <v>30</v>
      </c>
      <c r="F17" s="118">
        <f>VLOOKUP(C17,'SOR RATE 2025-26'!A:D,4,0)</f>
        <v>296.99</v>
      </c>
      <c r="G17" s="118">
        <f>F17*E17</f>
        <v>8909.7000000000007</v>
      </c>
      <c r="H17" s="181">
        <v>30</v>
      </c>
      <c r="I17" s="118">
        <f>VLOOKUP(C17,'SOR RATE 2025-26'!A:D,4,0)</f>
        <v>296.99</v>
      </c>
      <c r="J17" s="118">
        <f>I17*H17</f>
        <v>8909.7000000000007</v>
      </c>
      <c r="K17" s="181">
        <v>30</v>
      </c>
      <c r="L17" s="118">
        <f>VLOOKUP(C17,'SOR RATE 2025-26'!A:D,4,0)</f>
        <v>296.99</v>
      </c>
      <c r="M17" s="118">
        <f>K17*L17</f>
        <v>8909.7000000000007</v>
      </c>
      <c r="N17" s="15"/>
    </row>
    <row r="18" spans="1:15" ht="30" customHeight="1">
      <c r="A18" s="211">
        <v>9</v>
      </c>
      <c r="B18" s="238" t="s">
        <v>29</v>
      </c>
      <c r="C18" s="211">
        <v>7130830060</v>
      </c>
      <c r="D18" s="478" t="s">
        <v>30</v>
      </c>
      <c r="E18" s="181">
        <v>3100</v>
      </c>
      <c r="F18" s="118">
        <f>VLOOKUP(C18,'SOR RATE 2025-26'!A:D,4,0)/1000</f>
        <v>80.886420000000001</v>
      </c>
      <c r="G18" s="118">
        <f>F18*E18</f>
        <v>250747.902</v>
      </c>
      <c r="H18" s="181">
        <v>3100</v>
      </c>
      <c r="I18" s="118">
        <f>VLOOKUP(C18,'SOR RATE 2025-26'!A:D,4,0)/1000</f>
        <v>80.886420000000001</v>
      </c>
      <c r="J18" s="118">
        <f>I18*H18</f>
        <v>250747.902</v>
      </c>
      <c r="K18" s="181">
        <v>3100</v>
      </c>
      <c r="L18" s="118">
        <f>VLOOKUP(C18,'SOR RATE 2025-26'!A:D,4,0)/1000</f>
        <v>80.886420000000001</v>
      </c>
      <c r="M18" s="118">
        <f>K18*L18</f>
        <v>250747.902</v>
      </c>
      <c r="N18" s="16"/>
    </row>
    <row r="19" spans="1:15" ht="28.5" customHeight="1">
      <c r="A19" s="211">
        <v>10</v>
      </c>
      <c r="B19" s="238" t="s">
        <v>31</v>
      </c>
      <c r="C19" s="211">
        <v>7130830050</v>
      </c>
      <c r="D19" s="478" t="s">
        <v>15</v>
      </c>
      <c r="E19" s="181">
        <v>6</v>
      </c>
      <c r="F19" s="118">
        <f>VLOOKUP(C19,'SOR RATE 2025-26'!A:D,4,0)</f>
        <v>48.77</v>
      </c>
      <c r="G19" s="118">
        <f>F19*E19</f>
        <v>292.62</v>
      </c>
      <c r="H19" s="181">
        <v>6</v>
      </c>
      <c r="I19" s="118">
        <f>VLOOKUP(C19,'SOR RATE 2025-26'!A:D,4,0)</f>
        <v>48.77</v>
      </c>
      <c r="J19" s="118">
        <f>I19*H19</f>
        <v>292.62</v>
      </c>
      <c r="K19" s="181">
        <v>6</v>
      </c>
      <c r="L19" s="118">
        <f>VLOOKUP(C19,'SOR RATE 2025-26'!A:D,4,0)</f>
        <v>48.77</v>
      </c>
      <c r="M19" s="118">
        <f>K19*L19</f>
        <v>292.62</v>
      </c>
      <c r="N19" s="12"/>
    </row>
    <row r="20" spans="1:15" ht="20.25" customHeight="1">
      <c r="A20" s="1014">
        <v>11</v>
      </c>
      <c r="B20" s="238" t="s">
        <v>32</v>
      </c>
      <c r="C20" s="211">
        <v>7130860033</v>
      </c>
      <c r="D20" s="478" t="s">
        <v>15</v>
      </c>
      <c r="E20" s="181">
        <v>3</v>
      </c>
      <c r="F20" s="118">
        <f>VLOOKUP(C20,'SOR RATE 2025-26'!A:D,4,0)</f>
        <v>1066.71</v>
      </c>
      <c r="G20" s="118">
        <f>F20*E20</f>
        <v>3200.13</v>
      </c>
      <c r="H20" s="181">
        <v>3</v>
      </c>
      <c r="I20" s="118">
        <f>VLOOKUP(C20,'SOR RATE 2025-26'!A:D,4,0)</f>
        <v>1066.71</v>
      </c>
      <c r="J20" s="118">
        <f>I20*H20</f>
        <v>3200.13</v>
      </c>
      <c r="K20" s="181">
        <v>3</v>
      </c>
      <c r="L20" s="118">
        <f>VLOOKUP(C20,'SOR RATE 2025-26'!A:D,4,0)</f>
        <v>1066.71</v>
      </c>
      <c r="M20" s="118">
        <f>K20*L20</f>
        <v>3200.13</v>
      </c>
    </row>
    <row r="21" spans="1:15" ht="21.75" customHeight="1">
      <c r="A21" s="1015"/>
      <c r="B21" s="238" t="s">
        <v>33</v>
      </c>
      <c r="C21" s="211">
        <v>7130810193</v>
      </c>
      <c r="D21" s="478" t="s">
        <v>24</v>
      </c>
      <c r="E21" s="181">
        <v>3</v>
      </c>
      <c r="F21" s="118">
        <f>VLOOKUP(C21,'SOR RATE 2025-26'!A:D,4,0)</f>
        <v>334.5</v>
      </c>
      <c r="G21" s="118">
        <f>F21*E21</f>
        <v>1003.5</v>
      </c>
      <c r="H21" s="118"/>
      <c r="I21" s="118"/>
      <c r="J21" s="118"/>
      <c r="K21" s="181">
        <v>3</v>
      </c>
      <c r="L21" s="118">
        <f>VLOOKUP(C21,'SOR RATE 2025-26'!A:D,4,0)</f>
        <v>334.5</v>
      </c>
      <c r="M21" s="118">
        <f>K21*L21</f>
        <v>1003.5</v>
      </c>
    </row>
    <row r="22" spans="1:15" ht="20.25" customHeight="1">
      <c r="A22" s="1015"/>
      <c r="B22" s="238" t="s">
        <v>34</v>
      </c>
      <c r="C22" s="211">
        <v>7130810692</v>
      </c>
      <c r="D22" s="478" t="s">
        <v>24</v>
      </c>
      <c r="E22" s="181"/>
      <c r="F22" s="118"/>
      <c r="G22" s="118"/>
      <c r="H22" s="181">
        <v>3</v>
      </c>
      <c r="I22" s="118">
        <f>VLOOKUP(C22,'SOR RATE 2025-26'!A:D,4,0)</f>
        <v>371.1</v>
      </c>
      <c r="J22" s="118">
        <f t="shared" ref="J22:J29" si="3">I22*H22</f>
        <v>1113.3000000000002</v>
      </c>
      <c r="K22" s="118"/>
      <c r="L22" s="118"/>
      <c r="M22" s="118"/>
    </row>
    <row r="23" spans="1:15" ht="22.5" customHeight="1">
      <c r="A23" s="1016"/>
      <c r="B23" s="238" t="s">
        <v>35</v>
      </c>
      <c r="C23" s="211">
        <v>7130860076</v>
      </c>
      <c r="D23" s="478" t="s">
        <v>18</v>
      </c>
      <c r="E23" s="574">
        <v>25.5</v>
      </c>
      <c r="F23" s="118">
        <f>VLOOKUP(C23,'SOR RATE 2025-26'!A:D,4,0)/1000</f>
        <v>90.645839999999993</v>
      </c>
      <c r="G23" s="118">
        <f t="shared" ref="G23:G29" si="4">F23*E23</f>
        <v>2311.4689199999998</v>
      </c>
      <c r="H23" s="574">
        <f>+E23</f>
        <v>25.5</v>
      </c>
      <c r="I23" s="118">
        <f>VLOOKUP(C23,'SOR RATE 2025-26'!A:D,4,0)/1000</f>
        <v>90.645839999999993</v>
      </c>
      <c r="J23" s="118">
        <f t="shared" si="3"/>
        <v>2311.4689199999998</v>
      </c>
      <c r="K23" s="574">
        <v>25.5</v>
      </c>
      <c r="L23" s="118">
        <f>VLOOKUP(C23,'SOR RATE 2025-26'!A:D,4,0)/1000</f>
        <v>90.645839999999993</v>
      </c>
      <c r="M23" s="118">
        <f t="shared" ref="M23:M29" si="5">K23*L23</f>
        <v>2311.4689199999998</v>
      </c>
    </row>
    <row r="24" spans="1:15" ht="73.5" customHeight="1">
      <c r="A24" s="575">
        <v>12</v>
      </c>
      <c r="B24" s="576" t="s">
        <v>36</v>
      </c>
      <c r="C24" s="211">
        <v>7130200202</v>
      </c>
      <c r="D24" s="577" t="s">
        <v>37</v>
      </c>
      <c r="E24" s="578">
        <f>(10*0.05)+(5*0.3)</f>
        <v>2</v>
      </c>
      <c r="F24" s="118">
        <f>VLOOKUP(C24,'SOR RATE 2025-26'!A:D,4,0)</f>
        <v>2970.0000000000005</v>
      </c>
      <c r="G24" s="118">
        <f t="shared" si="4"/>
        <v>5940.0000000000009</v>
      </c>
      <c r="H24" s="578">
        <f>(10*0.65)+(5*0.3)</f>
        <v>8</v>
      </c>
      <c r="I24" s="118">
        <f>VLOOKUP(C24,'SOR RATE 2025-26'!A:D,4,0)</f>
        <v>2970.0000000000005</v>
      </c>
      <c r="J24" s="118">
        <f t="shared" si="3"/>
        <v>23760.000000000004</v>
      </c>
      <c r="K24" s="578">
        <f>(10*0.55)+(5*0.3)</f>
        <v>7</v>
      </c>
      <c r="L24" s="118">
        <f>VLOOKUP(C24,'SOR RATE 2025-26'!A:D,4,0)</f>
        <v>2970.0000000000005</v>
      </c>
      <c r="M24" s="118">
        <f t="shared" si="5"/>
        <v>20790.000000000004</v>
      </c>
      <c r="N24" s="881" t="s">
        <v>1875</v>
      </c>
    </row>
    <row r="25" spans="1:15" ht="17.25" customHeight="1">
      <c r="A25" s="211">
        <v>13</v>
      </c>
      <c r="B25" s="238" t="s">
        <v>38</v>
      </c>
      <c r="C25" s="211">
        <v>7130211158</v>
      </c>
      <c r="D25" s="478" t="s">
        <v>39</v>
      </c>
      <c r="E25" s="574">
        <v>1.4</v>
      </c>
      <c r="F25" s="118">
        <f>VLOOKUP(C25,'SOR RATE 2025-26'!A:D,4,0)</f>
        <v>184.42</v>
      </c>
      <c r="G25" s="118">
        <f t="shared" si="4"/>
        <v>258.18799999999999</v>
      </c>
      <c r="H25" s="181">
        <v>6</v>
      </c>
      <c r="I25" s="118">
        <f>VLOOKUP(C25,'SOR RATE 2025-26'!A:D,4,0)</f>
        <v>184.42</v>
      </c>
      <c r="J25" s="118">
        <f t="shared" si="3"/>
        <v>1106.52</v>
      </c>
      <c r="K25" s="574">
        <v>1.4</v>
      </c>
      <c r="L25" s="118">
        <f>VLOOKUP(C25,'SOR RATE 2025-26'!A:D,4,0)</f>
        <v>184.42</v>
      </c>
      <c r="M25" s="118">
        <f t="shared" si="5"/>
        <v>258.18799999999999</v>
      </c>
    </row>
    <row r="26" spans="1:15" ht="17.25" customHeight="1">
      <c r="A26" s="211">
        <v>14</v>
      </c>
      <c r="B26" s="238" t="s">
        <v>40</v>
      </c>
      <c r="C26" s="211">
        <v>7130210809</v>
      </c>
      <c r="D26" s="478" t="s">
        <v>39</v>
      </c>
      <c r="E26" s="574">
        <v>1.5</v>
      </c>
      <c r="F26" s="118">
        <f>VLOOKUP(C26,'SOR RATE 2025-26'!A:D,4,0)</f>
        <v>412.07</v>
      </c>
      <c r="G26" s="118">
        <f t="shared" si="4"/>
        <v>618.10500000000002</v>
      </c>
      <c r="H26" s="181">
        <v>6</v>
      </c>
      <c r="I26" s="118">
        <f>VLOOKUP(C26,'SOR RATE 2025-26'!A:D,4,0)</f>
        <v>412.07</v>
      </c>
      <c r="J26" s="118">
        <f t="shared" si="3"/>
        <v>2472.42</v>
      </c>
      <c r="K26" s="574">
        <v>1.5</v>
      </c>
      <c r="L26" s="118">
        <f>VLOOKUP(C26,'SOR RATE 2025-26'!A:D,4,0)</f>
        <v>412.07</v>
      </c>
      <c r="M26" s="118">
        <f t="shared" si="5"/>
        <v>618.10500000000002</v>
      </c>
    </row>
    <row r="27" spans="1:15" ht="20.25" customHeight="1">
      <c r="A27" s="211">
        <v>15</v>
      </c>
      <c r="B27" s="238" t="s">
        <v>41</v>
      </c>
      <c r="C27" s="211">
        <v>7130610206</v>
      </c>
      <c r="D27" s="478" t="s">
        <v>18</v>
      </c>
      <c r="E27" s="181">
        <v>20</v>
      </c>
      <c r="F27" s="118">
        <f>VLOOKUP(C27,'SOR RATE 2025-26'!A:D,4,0)/1000</f>
        <v>86.441000000000003</v>
      </c>
      <c r="G27" s="118">
        <f t="shared" si="4"/>
        <v>1728.8200000000002</v>
      </c>
      <c r="H27" s="181">
        <v>20</v>
      </c>
      <c r="I27" s="118">
        <f>VLOOKUP(C27,'SOR RATE 2025-26'!A:D,4,0)/1000</f>
        <v>86.441000000000003</v>
      </c>
      <c r="J27" s="118">
        <f t="shared" si="3"/>
        <v>1728.8200000000002</v>
      </c>
      <c r="K27" s="181">
        <v>20</v>
      </c>
      <c r="L27" s="118">
        <f>VLOOKUP(C27,'SOR RATE 2025-26'!A:D,4,0)/1000</f>
        <v>86.441000000000003</v>
      </c>
      <c r="M27" s="118">
        <f t="shared" si="5"/>
        <v>1728.8200000000002</v>
      </c>
      <c r="N27" s="18"/>
      <c r="O27" s="18"/>
    </row>
    <row r="28" spans="1:15" ht="19.5" customHeight="1">
      <c r="A28" s="211">
        <v>16</v>
      </c>
      <c r="B28" s="238" t="s">
        <v>42</v>
      </c>
      <c r="C28" s="211">
        <v>7130880041</v>
      </c>
      <c r="D28" s="478" t="s">
        <v>15</v>
      </c>
      <c r="E28" s="181">
        <v>10</v>
      </c>
      <c r="F28" s="118">
        <f>VLOOKUP(C28,'SOR RATE 2025-26'!A:D,4,0)</f>
        <v>104.33</v>
      </c>
      <c r="G28" s="118">
        <f t="shared" si="4"/>
        <v>1043.3</v>
      </c>
      <c r="H28" s="181">
        <v>10</v>
      </c>
      <c r="I28" s="118">
        <f>VLOOKUP(C28,'SOR RATE 2025-26'!A:D,4,0)</f>
        <v>104.33</v>
      </c>
      <c r="J28" s="118">
        <f t="shared" si="3"/>
        <v>1043.3</v>
      </c>
      <c r="K28" s="181">
        <v>10</v>
      </c>
      <c r="L28" s="118">
        <f>VLOOKUP(C28,'SOR RATE 2025-26'!A:D,4,0)</f>
        <v>104.33</v>
      </c>
      <c r="M28" s="118">
        <f t="shared" si="5"/>
        <v>1043.3</v>
      </c>
      <c r="N28" s="19"/>
    </row>
    <row r="29" spans="1:15" ht="20.25" customHeight="1">
      <c r="A29" s="211">
        <v>17</v>
      </c>
      <c r="B29" s="238" t="s">
        <v>1754</v>
      </c>
      <c r="C29" s="211">
        <v>7130830006</v>
      </c>
      <c r="D29" s="478" t="s">
        <v>18</v>
      </c>
      <c r="E29" s="574">
        <v>3.5</v>
      </c>
      <c r="F29" s="118">
        <f>VLOOKUP(C29,'SOR RATE 2025-26'!A:D,4,0)</f>
        <v>209.75</v>
      </c>
      <c r="G29" s="118">
        <f t="shared" si="4"/>
        <v>734.125</v>
      </c>
      <c r="H29" s="574">
        <v>3.5</v>
      </c>
      <c r="I29" s="118">
        <f>VLOOKUP(C29,'SOR RATE 2025-26'!A:D,4,0)</f>
        <v>209.75</v>
      </c>
      <c r="J29" s="118">
        <f t="shared" si="3"/>
        <v>734.125</v>
      </c>
      <c r="K29" s="574">
        <v>3.5</v>
      </c>
      <c r="L29" s="118">
        <f>VLOOKUP(C29,'SOR RATE 2025-26'!A:D,4,0)</f>
        <v>209.75</v>
      </c>
      <c r="M29" s="118">
        <f t="shared" si="5"/>
        <v>734.125</v>
      </c>
    </row>
    <row r="30" spans="1:15" ht="15.75" customHeight="1">
      <c r="A30" s="1014">
        <v>18</v>
      </c>
      <c r="B30" s="238" t="s">
        <v>43</v>
      </c>
      <c r="C30" s="211"/>
      <c r="D30" s="478" t="s">
        <v>18</v>
      </c>
      <c r="E30" s="181">
        <v>17</v>
      </c>
      <c r="F30" s="118"/>
      <c r="G30" s="118"/>
      <c r="H30" s="181">
        <v>17</v>
      </c>
      <c r="I30" s="118"/>
      <c r="J30" s="118"/>
      <c r="K30" s="181">
        <v>18</v>
      </c>
      <c r="L30" s="118"/>
      <c r="M30" s="118"/>
    </row>
    <row r="31" spans="1:15" ht="15" customHeight="1">
      <c r="A31" s="1015"/>
      <c r="B31" s="238" t="s">
        <v>44</v>
      </c>
      <c r="C31" s="211">
        <v>7130620614</v>
      </c>
      <c r="D31" s="478" t="s">
        <v>18</v>
      </c>
      <c r="E31" s="181"/>
      <c r="F31" s="118"/>
      <c r="G31" s="118"/>
      <c r="H31" s="181">
        <v>7</v>
      </c>
      <c r="I31" s="118">
        <f>VLOOKUP(C31,'SOR RATE 2025-26'!A:D,4,0)</f>
        <v>86.09</v>
      </c>
      <c r="J31" s="118">
        <f>I31*H31</f>
        <v>602.63</v>
      </c>
      <c r="K31" s="118"/>
      <c r="L31" s="118"/>
      <c r="M31" s="118"/>
    </row>
    <row r="32" spans="1:15" ht="15" customHeight="1">
      <c r="A32" s="1015"/>
      <c r="B32" s="238" t="s">
        <v>45</v>
      </c>
      <c r="C32" s="211">
        <v>7130620619</v>
      </c>
      <c r="D32" s="478" t="s">
        <v>18</v>
      </c>
      <c r="E32" s="181">
        <v>3</v>
      </c>
      <c r="F32" s="118">
        <f>VLOOKUP(C32,'SOR RATE 2025-26'!A:D,4,0)</f>
        <v>86.09</v>
      </c>
      <c r="G32" s="118">
        <f>F32*E32</f>
        <v>258.27</v>
      </c>
      <c r="H32" s="118"/>
      <c r="I32" s="118"/>
      <c r="J32" s="565"/>
      <c r="K32" s="574">
        <v>3.5</v>
      </c>
      <c r="L32" s="118">
        <f>VLOOKUP(C32,'SOR RATE 2025-26'!A:D,4,0)</f>
        <v>86.09</v>
      </c>
      <c r="M32" s="118">
        <f>K32*L32</f>
        <v>301.315</v>
      </c>
    </row>
    <row r="33" spans="1:16" ht="16.5" customHeight="1">
      <c r="A33" s="1015"/>
      <c r="B33" s="238" t="s">
        <v>46</v>
      </c>
      <c r="C33" s="211">
        <v>7130620625</v>
      </c>
      <c r="D33" s="478" t="s">
        <v>18</v>
      </c>
      <c r="E33" s="181"/>
      <c r="F33" s="118"/>
      <c r="G33" s="118"/>
      <c r="H33" s="181">
        <v>10</v>
      </c>
      <c r="I33" s="118">
        <f>VLOOKUP(C33,'SOR RATE 2025-26'!A:D,4,0)</f>
        <v>84.63</v>
      </c>
      <c r="J33" s="118">
        <f>I33*H33</f>
        <v>846.3</v>
      </c>
      <c r="K33" s="574"/>
      <c r="L33" s="118"/>
      <c r="M33" s="118"/>
    </row>
    <row r="34" spans="1:16" ht="18.75" customHeight="1">
      <c r="A34" s="1016"/>
      <c r="B34" s="238" t="s">
        <v>47</v>
      </c>
      <c r="C34" s="211">
        <v>7130620627</v>
      </c>
      <c r="D34" s="478" t="s">
        <v>18</v>
      </c>
      <c r="E34" s="181">
        <v>14</v>
      </c>
      <c r="F34" s="118">
        <f>VLOOKUP(C34,'SOR RATE 2025-26'!A:D,4,0)</f>
        <v>84.63</v>
      </c>
      <c r="G34" s="118">
        <f>F34*E34</f>
        <v>1184.82</v>
      </c>
      <c r="H34" s="181"/>
      <c r="I34" s="118"/>
      <c r="J34" s="118"/>
      <c r="K34" s="574">
        <v>14.5</v>
      </c>
      <c r="L34" s="118">
        <f>VLOOKUP(C34,'SOR RATE 2025-26'!A:D,4,0)</f>
        <v>84.63</v>
      </c>
      <c r="M34" s="118">
        <f>K34*L34</f>
        <v>1227.135</v>
      </c>
    </row>
    <row r="35" spans="1:16" ht="26.25" customHeight="1">
      <c r="A35" s="1014">
        <v>19</v>
      </c>
      <c r="B35" s="238" t="s">
        <v>48</v>
      </c>
      <c r="C35" s="211"/>
      <c r="D35" s="579" t="s">
        <v>49</v>
      </c>
      <c r="E35" s="118"/>
      <c r="F35" s="118"/>
      <c r="G35" s="580">
        <f>SUM(G36:G44)</f>
        <v>14518.33836</v>
      </c>
      <c r="H35" s="118"/>
      <c r="I35" s="118"/>
      <c r="J35" s="580">
        <f>SUM(J36:J44)</f>
        <v>14518.33836</v>
      </c>
      <c r="K35" s="118"/>
      <c r="L35" s="118"/>
      <c r="M35" s="580">
        <f>SUM(M36:M44)</f>
        <v>14518.33836</v>
      </c>
      <c r="N35" s="756" t="s">
        <v>1857</v>
      </c>
    </row>
    <row r="36" spans="1:16" ht="18.75" customHeight="1">
      <c r="A36" s="1015"/>
      <c r="B36" s="238" t="s">
        <v>50</v>
      </c>
      <c r="C36" s="211">
        <v>7130870045</v>
      </c>
      <c r="D36" s="478" t="s">
        <v>18</v>
      </c>
      <c r="E36" s="211">
        <v>49</v>
      </c>
      <c r="F36" s="118">
        <f>VLOOKUP(C36,'SOR RATE 2025-26'!A:D,4,0)/1000</f>
        <v>71.584320000000005</v>
      </c>
      <c r="G36" s="118">
        <f>F36*E36</f>
        <v>3507.6316800000004</v>
      </c>
      <c r="H36" s="211">
        <v>49</v>
      </c>
      <c r="I36" s="118">
        <f>VLOOKUP(C36,'SOR RATE 2025-26'!A:D,4,0)/1000</f>
        <v>71.584320000000005</v>
      </c>
      <c r="J36" s="118">
        <f t="shared" ref="J36:J44" si="6">I36*H36</f>
        <v>3507.6316800000004</v>
      </c>
      <c r="K36" s="181">
        <v>49</v>
      </c>
      <c r="L36" s="118">
        <f>VLOOKUP(C36,'SOR RATE 2025-26'!A:D,4,0)/1000</f>
        <v>71.584320000000005</v>
      </c>
      <c r="M36" s="118">
        <f t="shared" ref="M36:M44" si="7">K36*L36</f>
        <v>3507.6316800000004</v>
      </c>
    </row>
    <row r="37" spans="1:16" ht="17.25" customHeight="1">
      <c r="A37" s="1015"/>
      <c r="B37" s="238" t="s">
        <v>51</v>
      </c>
      <c r="C37" s="211">
        <v>7130870043</v>
      </c>
      <c r="D37" s="478" t="s">
        <v>18</v>
      </c>
      <c r="E37" s="211">
        <v>20</v>
      </c>
      <c r="F37" s="118">
        <f>VLOOKUP(C37,'SOR RATE 2025-26'!A:D,4,0)/1000</f>
        <v>71.584320000000005</v>
      </c>
      <c r="G37" s="118">
        <f>F37*E37</f>
        <v>1431.6864</v>
      </c>
      <c r="H37" s="211">
        <v>20</v>
      </c>
      <c r="I37" s="118">
        <f>VLOOKUP(C37,'SOR RATE 2025-26'!A:D,4,0)/1000</f>
        <v>71.584320000000005</v>
      </c>
      <c r="J37" s="118">
        <f t="shared" si="6"/>
        <v>1431.6864</v>
      </c>
      <c r="K37" s="181">
        <v>20</v>
      </c>
      <c r="L37" s="118">
        <f>VLOOKUP(C37,'SOR RATE 2025-26'!A:D,4,0)/1000</f>
        <v>71.584320000000005</v>
      </c>
      <c r="M37" s="118">
        <f t="shared" si="7"/>
        <v>1431.6864</v>
      </c>
    </row>
    <row r="38" spans="1:16" ht="17.25" customHeight="1">
      <c r="A38" s="1015"/>
      <c r="B38" s="238" t="s">
        <v>52</v>
      </c>
      <c r="C38" s="211">
        <v>7130897759</v>
      </c>
      <c r="D38" s="478" t="s">
        <v>53</v>
      </c>
      <c r="E38" s="211">
        <v>1</v>
      </c>
      <c r="F38" s="118">
        <f>VLOOKUP(C38,'SOR RATE 2025-26'!A:D,4,0)</f>
        <v>3934.07</v>
      </c>
      <c r="G38" s="118">
        <f t="shared" ref="G38:G44" si="8">F38*E38</f>
        <v>3934.07</v>
      </c>
      <c r="H38" s="211">
        <v>1</v>
      </c>
      <c r="I38" s="118">
        <f>VLOOKUP(C38,'SOR RATE 2025-26'!A:D,4,0)</f>
        <v>3934.07</v>
      </c>
      <c r="J38" s="118">
        <f t="shared" si="6"/>
        <v>3934.07</v>
      </c>
      <c r="K38" s="181">
        <v>1</v>
      </c>
      <c r="L38" s="118">
        <f>VLOOKUP(C38,'SOR RATE 2025-26'!A:D,4,0)</f>
        <v>3934.07</v>
      </c>
      <c r="M38" s="118">
        <f t="shared" si="7"/>
        <v>3934.07</v>
      </c>
    </row>
    <row r="39" spans="1:16" ht="18.75" customHeight="1">
      <c r="A39" s="1015"/>
      <c r="B39" s="238" t="s">
        <v>54</v>
      </c>
      <c r="C39" s="211">
        <v>7130810692</v>
      </c>
      <c r="D39" s="478" t="s">
        <v>24</v>
      </c>
      <c r="E39" s="211">
        <v>3</v>
      </c>
      <c r="F39" s="118">
        <f>VLOOKUP(C39,'SOR RATE 2025-26'!A:D,4,0)</f>
        <v>371.1</v>
      </c>
      <c r="G39" s="118">
        <f t="shared" si="8"/>
        <v>1113.3000000000002</v>
      </c>
      <c r="H39" s="211">
        <v>3</v>
      </c>
      <c r="I39" s="118">
        <f>VLOOKUP(C39,'SOR RATE 2025-26'!A:D,4,0)</f>
        <v>371.1</v>
      </c>
      <c r="J39" s="118">
        <f t="shared" si="6"/>
        <v>1113.3000000000002</v>
      </c>
      <c r="K39" s="181">
        <v>3</v>
      </c>
      <c r="L39" s="118">
        <f>VLOOKUP(C39,'SOR RATE 2025-26'!A:D,4,0)</f>
        <v>371.1</v>
      </c>
      <c r="M39" s="118">
        <f t="shared" si="7"/>
        <v>1113.3000000000002</v>
      </c>
      <c r="N39" s="20"/>
    </row>
    <row r="40" spans="1:16" ht="19.5" customHeight="1">
      <c r="A40" s="1015"/>
      <c r="B40" s="238" t="s">
        <v>55</v>
      </c>
      <c r="C40" s="211">
        <v>7130620625</v>
      </c>
      <c r="D40" s="478" t="s">
        <v>56</v>
      </c>
      <c r="E40" s="574">
        <v>1.2</v>
      </c>
      <c r="F40" s="118">
        <f>VLOOKUP(C40,'SOR RATE 2025-26'!A:D,4,0)</f>
        <v>84.63</v>
      </c>
      <c r="G40" s="118">
        <f t="shared" si="8"/>
        <v>101.556</v>
      </c>
      <c r="H40" s="574">
        <v>1.2</v>
      </c>
      <c r="I40" s="118">
        <f>VLOOKUP(C40,'SOR RATE 2025-26'!A:D,4,0)</f>
        <v>84.63</v>
      </c>
      <c r="J40" s="118">
        <f t="shared" si="6"/>
        <v>101.556</v>
      </c>
      <c r="K40" s="574">
        <v>1.2</v>
      </c>
      <c r="L40" s="118">
        <f>VLOOKUP(C40,'SOR RATE 2025-26'!A:D,4,0)</f>
        <v>84.63</v>
      </c>
      <c r="M40" s="118">
        <f t="shared" si="7"/>
        <v>101.556</v>
      </c>
    </row>
    <row r="41" spans="1:16" ht="18" customHeight="1">
      <c r="A41" s="1015"/>
      <c r="B41" s="238" t="s">
        <v>57</v>
      </c>
      <c r="C41" s="211">
        <v>7130620013</v>
      </c>
      <c r="D41" s="478" t="s">
        <v>15</v>
      </c>
      <c r="E41" s="211">
        <v>4</v>
      </c>
      <c r="F41" s="118">
        <f>VLOOKUP(C41,'SOR RATE 2025-26'!A:D,4,0)</f>
        <v>156.63999999999999</v>
      </c>
      <c r="G41" s="118">
        <f t="shared" si="8"/>
        <v>626.55999999999995</v>
      </c>
      <c r="H41" s="211">
        <v>4</v>
      </c>
      <c r="I41" s="118">
        <f>VLOOKUP(C41,'SOR RATE 2025-26'!A:D,4,0)</f>
        <v>156.63999999999999</v>
      </c>
      <c r="J41" s="118">
        <f t="shared" si="6"/>
        <v>626.55999999999995</v>
      </c>
      <c r="K41" s="181">
        <v>4</v>
      </c>
      <c r="L41" s="118">
        <f>VLOOKUP(C41,'SOR RATE 2025-26'!A:D,4,0)</f>
        <v>156.63999999999999</v>
      </c>
      <c r="M41" s="118">
        <f t="shared" si="7"/>
        <v>626.55999999999995</v>
      </c>
    </row>
    <row r="42" spans="1:16" ht="18" customHeight="1">
      <c r="A42" s="1015"/>
      <c r="B42" s="238" t="s">
        <v>58</v>
      </c>
      <c r="C42" s="211">
        <v>7130860033</v>
      </c>
      <c r="D42" s="478" t="s">
        <v>15</v>
      </c>
      <c r="E42" s="211">
        <v>2</v>
      </c>
      <c r="F42" s="118">
        <f>VLOOKUP(C42,'SOR RATE 2025-26'!A:D,4,0)</f>
        <v>1066.71</v>
      </c>
      <c r="G42" s="118">
        <f t="shared" si="8"/>
        <v>2133.42</v>
      </c>
      <c r="H42" s="211">
        <v>2</v>
      </c>
      <c r="I42" s="118">
        <f>VLOOKUP(C42,'SOR RATE 2025-26'!A:D,4,0)</f>
        <v>1066.71</v>
      </c>
      <c r="J42" s="118">
        <f t="shared" si="6"/>
        <v>2133.42</v>
      </c>
      <c r="K42" s="181">
        <v>2</v>
      </c>
      <c r="L42" s="118">
        <f>VLOOKUP(C42,'SOR RATE 2025-26'!A:D,4,0)</f>
        <v>1066.71</v>
      </c>
      <c r="M42" s="118">
        <f t="shared" si="7"/>
        <v>2133.42</v>
      </c>
    </row>
    <row r="43" spans="1:16" ht="21" customHeight="1">
      <c r="A43" s="1015"/>
      <c r="B43" s="238" t="s">
        <v>59</v>
      </c>
      <c r="C43" s="211">
        <v>7130860076</v>
      </c>
      <c r="D43" s="478" t="s">
        <v>18</v>
      </c>
      <c r="E43" s="211">
        <v>17</v>
      </c>
      <c r="F43" s="118">
        <f>VLOOKUP(C43,'SOR RATE 2025-26'!A:D,4,0)/1000</f>
        <v>90.645839999999993</v>
      </c>
      <c r="G43" s="118">
        <f t="shared" si="8"/>
        <v>1540.9792799999998</v>
      </c>
      <c r="H43" s="211">
        <v>17</v>
      </c>
      <c r="I43" s="118">
        <f>VLOOKUP(C43,'SOR RATE 2025-26'!A:D,4,0)/1000</f>
        <v>90.645839999999993</v>
      </c>
      <c r="J43" s="118">
        <f t="shared" si="6"/>
        <v>1540.9792799999998</v>
      </c>
      <c r="K43" s="181">
        <v>17</v>
      </c>
      <c r="L43" s="118">
        <f>VLOOKUP(C43,'SOR RATE 2025-26'!A:D,4,0)/1000</f>
        <v>90.645839999999993</v>
      </c>
      <c r="M43" s="118">
        <f t="shared" si="7"/>
        <v>1540.9792799999998</v>
      </c>
      <c r="N43" s="21"/>
    </row>
    <row r="44" spans="1:16" ht="18.75" customHeight="1">
      <c r="A44" s="1016"/>
      <c r="B44" s="238" t="s">
        <v>60</v>
      </c>
      <c r="C44" s="211">
        <v>7130620619</v>
      </c>
      <c r="D44" s="478" t="s">
        <v>18</v>
      </c>
      <c r="E44" s="211">
        <v>1.5</v>
      </c>
      <c r="F44" s="118">
        <f>VLOOKUP(C44,'SOR RATE 2025-26'!A:D,4,0)</f>
        <v>86.09</v>
      </c>
      <c r="G44" s="118">
        <f t="shared" si="8"/>
        <v>129.13499999999999</v>
      </c>
      <c r="H44" s="211">
        <v>1.5</v>
      </c>
      <c r="I44" s="118">
        <f>VLOOKUP(C44,'SOR RATE 2025-26'!A:D,4,0)</f>
        <v>86.09</v>
      </c>
      <c r="J44" s="118">
        <f t="shared" si="6"/>
        <v>129.13499999999999</v>
      </c>
      <c r="K44" s="574">
        <v>1.5</v>
      </c>
      <c r="L44" s="118">
        <f>VLOOKUP(C44,'SOR RATE 2025-26'!A:D,4,0)</f>
        <v>86.09</v>
      </c>
      <c r="M44" s="118">
        <f t="shared" si="7"/>
        <v>129.13499999999999</v>
      </c>
    </row>
    <row r="45" spans="1:16" s="23" customFormat="1" ht="30">
      <c r="A45" s="581">
        <v>20</v>
      </c>
      <c r="B45" s="231" t="s">
        <v>61</v>
      </c>
      <c r="C45" s="582"/>
      <c r="D45" s="582"/>
      <c r="E45" s="583"/>
      <c r="F45" s="580"/>
      <c r="G45" s="580">
        <f>SUM(G8:G35)</f>
        <v>376003.28728000005</v>
      </c>
      <c r="H45" s="571"/>
      <c r="I45" s="583"/>
      <c r="J45" s="580">
        <f>SUM(J8:J35)</f>
        <v>626913.72884000023</v>
      </c>
      <c r="K45" s="580"/>
      <c r="L45" s="580"/>
      <c r="M45" s="580">
        <f>SUM(M8:M35)</f>
        <v>423680.14728000003</v>
      </c>
      <c r="N45" s="12"/>
      <c r="O45" s="22"/>
    </row>
    <row r="46" spans="1:16" s="23" customFormat="1" ht="30">
      <c r="A46" s="581">
        <v>21</v>
      </c>
      <c r="B46" s="231" t="s">
        <v>62</v>
      </c>
      <c r="C46" s="584"/>
      <c r="D46" s="582"/>
      <c r="E46" s="583"/>
      <c r="F46" s="580"/>
      <c r="G46" s="580">
        <f>G45/1.18</f>
        <v>318646.85362711869</v>
      </c>
      <c r="H46" s="585"/>
      <c r="I46" s="583"/>
      <c r="J46" s="580">
        <f>J45/1.18</f>
        <v>531282.82105084765</v>
      </c>
      <c r="K46" s="580"/>
      <c r="L46" s="580"/>
      <c r="M46" s="580">
        <f>M45/1.18</f>
        <v>359050.97227118647</v>
      </c>
      <c r="N46" s="12"/>
      <c r="O46" s="22"/>
    </row>
    <row r="47" spans="1:16" ht="22.5" customHeight="1">
      <c r="A47" s="211">
        <v>22</v>
      </c>
      <c r="B47" s="238" t="s">
        <v>1762</v>
      </c>
      <c r="C47" s="568"/>
      <c r="D47" s="586"/>
      <c r="E47" s="586"/>
      <c r="F47" s="211">
        <v>7.4999999999999997E-2</v>
      </c>
      <c r="G47" s="118">
        <f>G46*F47</f>
        <v>23898.514022033902</v>
      </c>
      <c r="H47" s="569"/>
      <c r="I47" s="211">
        <v>7.4999999999999997E-2</v>
      </c>
      <c r="J47" s="118">
        <f>J46*I47</f>
        <v>39846.211578813571</v>
      </c>
      <c r="K47" s="118"/>
      <c r="L47" s="587">
        <v>7.4999999999999997E-2</v>
      </c>
      <c r="M47" s="118">
        <f>M46*L47</f>
        <v>26928.822920338986</v>
      </c>
      <c r="N47" s="12"/>
      <c r="O47" s="880"/>
    </row>
    <row r="48" spans="1:16" ht="29.25" customHeight="1">
      <c r="A48" s="211">
        <v>23</v>
      </c>
      <c r="B48" s="238" t="s">
        <v>63</v>
      </c>
      <c r="C48" s="211"/>
      <c r="D48" s="478" t="s">
        <v>15</v>
      </c>
      <c r="E48" s="181">
        <v>10</v>
      </c>
      <c r="F48" s="118">
        <f>459.58803*1.029</f>
        <v>472.91608286999997</v>
      </c>
      <c r="G48" s="118">
        <f>F48*E48</f>
        <v>4729.1608286999999</v>
      </c>
      <c r="H48" s="574">
        <v>0</v>
      </c>
      <c r="I48" s="118">
        <v>0</v>
      </c>
      <c r="J48" s="118">
        <v>0</v>
      </c>
      <c r="K48" s="574">
        <v>0</v>
      </c>
      <c r="L48" s="118">
        <f>459.58803*1.029</f>
        <v>472.91608286999997</v>
      </c>
      <c r="M48" s="118">
        <v>0</v>
      </c>
      <c r="N48" s="23"/>
      <c r="O48" s="17"/>
      <c r="P48" s="26"/>
    </row>
    <row r="49" spans="1:16" s="13" customFormat="1" ht="19.5" customHeight="1">
      <c r="A49" s="211">
        <v>24</v>
      </c>
      <c r="B49" s="238" t="s">
        <v>64</v>
      </c>
      <c r="C49" s="582"/>
      <c r="D49" s="588"/>
      <c r="E49" s="580"/>
      <c r="F49" s="580"/>
      <c r="G49" s="118">
        <v>57330.559999999998</v>
      </c>
      <c r="H49" s="118"/>
      <c r="I49" s="118"/>
      <c r="J49" s="118">
        <v>63919.73</v>
      </c>
      <c r="K49" s="118"/>
      <c r="L49" s="118"/>
      <c r="M49" s="118">
        <v>61754.11</v>
      </c>
      <c r="N49" s="25"/>
      <c r="O49" s="17"/>
      <c r="P49" s="27"/>
    </row>
    <row r="50" spans="1:16" s="13" customFormat="1" ht="20.25" customHeight="1">
      <c r="A50" s="211">
        <v>25</v>
      </c>
      <c r="B50" s="589" t="s">
        <v>65</v>
      </c>
      <c r="C50" s="472"/>
      <c r="D50" s="590" t="s">
        <v>66</v>
      </c>
      <c r="E50" s="591">
        <f>(10*0.05)+(5*0.3)</f>
        <v>2</v>
      </c>
      <c r="F50" s="565">
        <f>719.44986*1.029</f>
        <v>740.31390593999993</v>
      </c>
      <c r="G50" s="565">
        <f>E50*F50</f>
        <v>1480.6278118799999</v>
      </c>
      <c r="H50" s="591">
        <f>(10*0.65)+(5*0.3)</f>
        <v>8</v>
      </c>
      <c r="I50" s="565">
        <f>719.44986*1.029</f>
        <v>740.31390593999993</v>
      </c>
      <c r="J50" s="565">
        <f>H50*I50</f>
        <v>5922.5112475199994</v>
      </c>
      <c r="K50" s="591">
        <f>(10*0.55)+(5*0.3)</f>
        <v>7</v>
      </c>
      <c r="L50" s="565">
        <f>719.44986*1.029</f>
        <v>740.31390593999993</v>
      </c>
      <c r="M50" s="118">
        <f>K50*L50</f>
        <v>5182.1973415799994</v>
      </c>
      <c r="N50" s="249"/>
      <c r="O50" s="29"/>
      <c r="P50" s="30"/>
    </row>
    <row r="51" spans="1:16" ht="19.5" customHeight="1">
      <c r="A51" s="283">
        <v>26</v>
      </c>
      <c r="B51" s="455" t="s">
        <v>1759</v>
      </c>
      <c r="C51" s="283"/>
      <c r="D51" s="284"/>
      <c r="E51" s="289"/>
      <c r="F51" s="289"/>
      <c r="G51" s="309"/>
      <c r="H51" s="289"/>
      <c r="I51" s="289"/>
      <c r="J51" s="309"/>
      <c r="K51" s="289"/>
      <c r="L51" s="289"/>
      <c r="M51" s="309"/>
      <c r="N51" s="249"/>
      <c r="O51" s="29"/>
      <c r="P51" s="32"/>
    </row>
    <row r="52" spans="1:16" ht="19.5" customHeight="1">
      <c r="A52" s="283" t="s">
        <v>67</v>
      </c>
      <c r="B52" s="282" t="s">
        <v>1649</v>
      </c>
      <c r="C52" s="456"/>
      <c r="D52" s="457"/>
      <c r="E52" s="286"/>
      <c r="F52" s="286">
        <v>0.02</v>
      </c>
      <c r="G52" s="458">
        <f>G46*F52</f>
        <v>6372.9370725423742</v>
      </c>
      <c r="H52" s="286"/>
      <c r="I52" s="286">
        <v>0.02</v>
      </c>
      <c r="J52" s="458">
        <f>J46*I52</f>
        <v>10625.656421016953</v>
      </c>
      <c r="K52" s="286"/>
      <c r="L52" s="286">
        <v>0.02</v>
      </c>
      <c r="M52" s="458">
        <f>M46*L52</f>
        <v>7181.0194454237298</v>
      </c>
      <c r="N52" s="249"/>
      <c r="O52" s="29"/>
      <c r="P52" s="32"/>
    </row>
    <row r="53" spans="1:16" ht="44.25" customHeight="1">
      <c r="A53" s="283">
        <v>27</v>
      </c>
      <c r="B53" s="282" t="s">
        <v>69</v>
      </c>
      <c r="C53" s="283"/>
      <c r="D53" s="284"/>
      <c r="E53" s="289"/>
      <c r="F53" s="289"/>
      <c r="G53" s="309">
        <f>(G46+G47+G48+G49+G50+G52)*0.125</f>
        <v>51557.331670284373</v>
      </c>
      <c r="H53" s="309"/>
      <c r="I53" s="309"/>
      <c r="J53" s="309">
        <f>(J46+J47+J48+J49+J50+J52)*0.125</f>
        <v>81449.616287274766</v>
      </c>
      <c r="K53" s="309"/>
      <c r="L53" s="309"/>
      <c r="M53" s="309">
        <f>(M46+M47+M48+M49+M50+M52)*0.125</f>
        <v>57512.140247316151</v>
      </c>
      <c r="N53" s="249"/>
      <c r="O53" s="29"/>
      <c r="P53" s="33"/>
    </row>
    <row r="54" spans="1:16" ht="37.5" customHeight="1">
      <c r="A54" s="552">
        <v>28</v>
      </c>
      <c r="B54" s="327" t="s">
        <v>70</v>
      </c>
      <c r="C54" s="283"/>
      <c r="D54" s="284"/>
      <c r="E54" s="289"/>
      <c r="F54" s="289"/>
      <c r="G54" s="328">
        <f>G46+G47+G48+G49+G50+G52+G53</f>
        <v>464015.98503255937</v>
      </c>
      <c r="H54" s="328"/>
      <c r="I54" s="328"/>
      <c r="J54" s="328">
        <f>J46+J47+J48+J49+J50+J52+J53</f>
        <v>733046.54658547288</v>
      </c>
      <c r="K54" s="328"/>
      <c r="L54" s="328"/>
      <c r="M54" s="328">
        <f>M46+M47+M48+M49+M50+M52+M53</f>
        <v>517609.26222584536</v>
      </c>
      <c r="N54" s="249"/>
    </row>
    <row r="55" spans="1:16" ht="18.75" customHeight="1">
      <c r="A55" s="211">
        <v>29</v>
      </c>
      <c r="B55" s="238" t="s">
        <v>71</v>
      </c>
      <c r="C55" s="211"/>
      <c r="D55" s="478"/>
      <c r="E55" s="118"/>
      <c r="F55" s="118">
        <v>0.09</v>
      </c>
      <c r="G55" s="118">
        <f>G54*F55</f>
        <v>41761.438652930345</v>
      </c>
      <c r="H55" s="580"/>
      <c r="I55" s="118">
        <v>0.09</v>
      </c>
      <c r="J55" s="118">
        <f>J54*I55</f>
        <v>65974.18919269256</v>
      </c>
      <c r="K55" s="580"/>
      <c r="L55" s="118">
        <v>0.09</v>
      </c>
      <c r="M55" s="118">
        <f>M54*L55</f>
        <v>46584.833600326077</v>
      </c>
      <c r="N55" s="34"/>
    </row>
    <row r="56" spans="1:16" ht="18.75" customHeight="1">
      <c r="A56" s="211">
        <v>30</v>
      </c>
      <c r="B56" s="238" t="s">
        <v>72</v>
      </c>
      <c r="C56" s="211"/>
      <c r="D56" s="478"/>
      <c r="E56" s="118"/>
      <c r="F56" s="118">
        <v>0.09</v>
      </c>
      <c r="G56" s="118">
        <f>G54*F56</f>
        <v>41761.438652930345</v>
      </c>
      <c r="H56" s="118"/>
      <c r="I56" s="118">
        <v>0.09</v>
      </c>
      <c r="J56" s="118">
        <f>J54*I56</f>
        <v>65974.18919269256</v>
      </c>
      <c r="K56" s="118"/>
      <c r="L56" s="118">
        <v>0.09</v>
      </c>
      <c r="M56" s="118">
        <f>M54*L56</f>
        <v>46584.833600326077</v>
      </c>
    </row>
    <row r="57" spans="1:16" ht="33" customHeight="1">
      <c r="A57" s="211">
        <v>31</v>
      </c>
      <c r="B57" s="238" t="s">
        <v>73</v>
      </c>
      <c r="C57" s="211"/>
      <c r="D57" s="478"/>
      <c r="E57" s="118"/>
      <c r="F57" s="118"/>
      <c r="G57" s="118">
        <f>G54+G55+G56</f>
        <v>547538.86233842</v>
      </c>
      <c r="H57" s="118"/>
      <c r="I57" s="118"/>
      <c r="J57" s="118">
        <f>J54+J55+J56</f>
        <v>864994.92497085792</v>
      </c>
      <c r="K57" s="118"/>
      <c r="L57" s="118"/>
      <c r="M57" s="118">
        <f>M54+M55+M56</f>
        <v>610778.92942649755</v>
      </c>
    </row>
    <row r="58" spans="1:16" s="13" customFormat="1" ht="30" customHeight="1">
      <c r="A58" s="582">
        <v>32</v>
      </c>
      <c r="B58" s="251" t="s">
        <v>74</v>
      </c>
      <c r="C58" s="582"/>
      <c r="D58" s="579"/>
      <c r="E58" s="580"/>
      <c r="F58" s="580"/>
      <c r="G58" s="580">
        <f>ROUND(G57,0)</f>
        <v>547539</v>
      </c>
      <c r="H58" s="580"/>
      <c r="I58" s="580"/>
      <c r="J58" s="580">
        <f>ROUND(J57,0)</f>
        <v>864995</v>
      </c>
      <c r="K58" s="580"/>
      <c r="L58" s="580"/>
      <c r="M58" s="580">
        <f>ROUND(M57,0)</f>
        <v>610779</v>
      </c>
    </row>
    <row r="59" spans="1:16" ht="18.75" customHeight="1">
      <c r="A59" s="1017" t="s">
        <v>75</v>
      </c>
      <c r="B59" s="1017"/>
      <c r="C59" s="480"/>
      <c r="D59" s="481"/>
      <c r="E59" s="249"/>
      <c r="F59" s="249"/>
      <c r="G59" s="249"/>
      <c r="H59" s="249"/>
      <c r="I59" s="249"/>
      <c r="J59" s="249"/>
      <c r="K59" s="249"/>
      <c r="L59" s="249"/>
      <c r="M59" s="249"/>
    </row>
    <row r="60" spans="1:16" ht="45.75" customHeight="1">
      <c r="A60" s="742">
        <v>1</v>
      </c>
      <c r="B60" s="1018" t="s">
        <v>1931</v>
      </c>
      <c r="C60" s="1018"/>
      <c r="D60" s="1018"/>
      <c r="E60" s="1018"/>
      <c r="F60" s="1018"/>
      <c r="G60" s="1018"/>
      <c r="H60" s="1018"/>
      <c r="I60" s="592"/>
      <c r="J60" s="592"/>
      <c r="K60" s="593"/>
      <c r="L60" s="593"/>
      <c r="M60" s="593"/>
    </row>
    <row r="61" spans="1:16" ht="16.5" customHeight="1">
      <c r="A61" s="481">
        <v>2</v>
      </c>
      <c r="B61" s="1011" t="s">
        <v>76</v>
      </c>
      <c r="C61" s="1011"/>
      <c r="D61" s="1011"/>
      <c r="E61" s="1011"/>
      <c r="F61" s="1011"/>
      <c r="G61" s="1011"/>
      <c r="H61" s="1011"/>
      <c r="I61" s="18"/>
      <c r="J61" s="18"/>
      <c r="K61" s="593"/>
      <c r="L61" s="593"/>
      <c r="M61" s="593"/>
    </row>
    <row r="62" spans="1:16" ht="20.25" customHeight="1">
      <c r="A62" s="481">
        <v>3</v>
      </c>
      <c r="B62" s="1011" t="s">
        <v>77</v>
      </c>
      <c r="C62" s="1011"/>
      <c r="D62" s="1011"/>
      <c r="E62" s="1011"/>
      <c r="F62" s="1011"/>
      <c r="G62" s="1011"/>
      <c r="H62" s="1011"/>
      <c r="I62" s="18"/>
      <c r="J62" s="18"/>
      <c r="K62" s="594"/>
      <c r="L62" s="594"/>
      <c r="M62" s="594"/>
    </row>
    <row r="63" spans="1:16" ht="17.25" customHeight="1">
      <c r="K63" s="36"/>
      <c r="L63" s="36"/>
      <c r="M63" s="36"/>
    </row>
    <row r="79" spans="14:14">
      <c r="N79" s="10"/>
    </row>
  </sheetData>
  <mergeCells count="17">
    <mergeCell ref="C1:G1"/>
    <mergeCell ref="B3:J3"/>
    <mergeCell ref="A5:A6"/>
    <mergeCell ref="B5:B6"/>
    <mergeCell ref="C5:C6"/>
    <mergeCell ref="D5:D6"/>
    <mergeCell ref="E5:G5"/>
    <mergeCell ref="H5:J5"/>
    <mergeCell ref="K5:M5"/>
    <mergeCell ref="B61:H61"/>
    <mergeCell ref="B62:H62"/>
    <mergeCell ref="A12:A14"/>
    <mergeCell ref="A20:A23"/>
    <mergeCell ref="A30:A34"/>
    <mergeCell ref="A35:A44"/>
    <mergeCell ref="A59:B59"/>
    <mergeCell ref="B60:H60"/>
  </mergeCells>
  <conditionalFormatting sqref="B45">
    <cfRule type="cellIs" dxfId="29" priority="2" stopIfTrue="1" operator="equal">
      <formula>"?"</formula>
    </cfRule>
  </conditionalFormatting>
  <conditionalFormatting sqref="B46">
    <cfRule type="cellIs" dxfId="28" priority="1" stopIfTrue="1" operator="equal">
      <formula>"?"</formula>
    </cfRule>
  </conditionalFormatting>
  <printOptions horizontalCentered="1" gridLines="1"/>
  <pageMargins left="0.68" right="0" top="0.68" bottom="0.38" header="0.51" footer="0"/>
  <pageSetup paperSize="9" scale="90" fitToHeight="3" orientation="landscape" r:id="rId1"/>
  <headerFooter alignWithMargins="0"/>
  <rowBreaks count="2" manualBreakCount="2">
    <brk id="21" max="14" man="1"/>
    <brk id="4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zoomScaleNormal="100" workbookViewId="0">
      <pane xSplit="3" ySplit="7" topLeftCell="D8" activePane="bottomRight" state="frozen"/>
      <selection pane="topRight" activeCell="D1" sqref="D1"/>
      <selection pane="bottomLeft" activeCell="A8" sqref="A8"/>
      <selection pane="bottomRight" activeCell="I23" sqref="I23"/>
    </sheetView>
  </sheetViews>
  <sheetFormatPr defaultRowHeight="15"/>
  <cols>
    <col min="1" max="1" width="5" style="37" bestFit="1" customWidth="1"/>
    <col min="2" max="2" width="65.42578125" style="37" customWidth="1"/>
    <col min="3" max="3" width="15.7109375" style="37" customWidth="1"/>
    <col min="4" max="4" width="8.140625" style="37" customWidth="1"/>
    <col min="5" max="5" width="11.85546875" style="37" customWidth="1"/>
    <col min="6" max="6" width="8.85546875" style="37" customWidth="1"/>
    <col min="7" max="7" width="13.7109375" style="37" customWidth="1"/>
    <col min="8" max="8" width="20.7109375" style="37" customWidth="1"/>
    <col min="9" max="9" width="21.140625" style="37" customWidth="1"/>
    <col min="10" max="249" width="9.140625" style="37"/>
    <col min="250" max="250" width="5" style="37" bestFit="1" customWidth="1"/>
    <col min="251" max="251" width="65.42578125" style="37" customWidth="1"/>
    <col min="252" max="252" width="15.7109375" style="37" customWidth="1"/>
    <col min="253" max="253" width="8.140625" style="37" customWidth="1"/>
    <col min="254" max="254" width="11.85546875" style="37" customWidth="1"/>
    <col min="255" max="255" width="8.85546875" style="37" customWidth="1"/>
    <col min="256" max="256" width="13.7109375" style="37" customWidth="1"/>
    <col min="257" max="257" width="15.5703125" style="37" customWidth="1"/>
    <col min="258" max="258" width="26.42578125" style="37" customWidth="1"/>
    <col min="259" max="259" width="9.140625" style="37"/>
    <col min="260" max="260" width="11.7109375" style="37" customWidth="1"/>
    <col min="261" max="261" width="13.5703125" style="37" customWidth="1"/>
    <col min="262" max="505" width="9.140625" style="37"/>
    <col min="506" max="506" width="5" style="37" bestFit="1" customWidth="1"/>
    <col min="507" max="507" width="65.42578125" style="37" customWidth="1"/>
    <col min="508" max="508" width="15.7109375" style="37" customWidth="1"/>
    <col min="509" max="509" width="8.140625" style="37" customWidth="1"/>
    <col min="510" max="510" width="11.85546875" style="37" customWidth="1"/>
    <col min="511" max="511" width="8.85546875" style="37" customWidth="1"/>
    <col min="512" max="512" width="13.7109375" style="37" customWidth="1"/>
    <col min="513" max="513" width="15.5703125" style="37" customWidth="1"/>
    <col min="514" max="514" width="26.42578125" style="37" customWidth="1"/>
    <col min="515" max="515" width="9.140625" style="37"/>
    <col min="516" max="516" width="11.7109375" style="37" customWidth="1"/>
    <col min="517" max="517" width="13.5703125" style="37" customWidth="1"/>
    <col min="518" max="761" width="9.140625" style="37"/>
    <col min="762" max="762" width="5" style="37" bestFit="1" customWidth="1"/>
    <col min="763" max="763" width="65.42578125" style="37" customWidth="1"/>
    <col min="764" max="764" width="15.7109375" style="37" customWidth="1"/>
    <col min="765" max="765" width="8.140625" style="37" customWidth="1"/>
    <col min="766" max="766" width="11.85546875" style="37" customWidth="1"/>
    <col min="767" max="767" width="8.85546875" style="37" customWidth="1"/>
    <col min="768" max="768" width="13.7109375" style="37" customWidth="1"/>
    <col min="769" max="769" width="15.5703125" style="37" customWidth="1"/>
    <col min="770" max="770" width="26.42578125" style="37" customWidth="1"/>
    <col min="771" max="771" width="9.140625" style="37"/>
    <col min="772" max="772" width="11.7109375" style="37" customWidth="1"/>
    <col min="773" max="773" width="13.5703125" style="37" customWidth="1"/>
    <col min="774" max="1017" width="9.140625" style="37"/>
    <col min="1018" max="1018" width="5" style="37" bestFit="1" customWidth="1"/>
    <col min="1019" max="1019" width="65.42578125" style="37" customWidth="1"/>
    <col min="1020" max="1020" width="15.7109375" style="37" customWidth="1"/>
    <col min="1021" max="1021" width="8.140625" style="37" customWidth="1"/>
    <col min="1022" max="1022" width="11.85546875" style="37" customWidth="1"/>
    <col min="1023" max="1023" width="8.85546875" style="37" customWidth="1"/>
    <col min="1024" max="1024" width="13.7109375" style="37" customWidth="1"/>
    <col min="1025" max="1025" width="15.5703125" style="37" customWidth="1"/>
    <col min="1026" max="1026" width="26.42578125" style="37" customWidth="1"/>
    <col min="1027" max="1027" width="9.140625" style="37"/>
    <col min="1028" max="1028" width="11.7109375" style="37" customWidth="1"/>
    <col min="1029" max="1029" width="13.5703125" style="37" customWidth="1"/>
    <col min="1030" max="1273" width="9.140625" style="37"/>
    <col min="1274" max="1274" width="5" style="37" bestFit="1" customWidth="1"/>
    <col min="1275" max="1275" width="65.42578125" style="37" customWidth="1"/>
    <col min="1276" max="1276" width="15.7109375" style="37" customWidth="1"/>
    <col min="1277" max="1277" width="8.140625" style="37" customWidth="1"/>
    <col min="1278" max="1278" width="11.85546875" style="37" customWidth="1"/>
    <col min="1279" max="1279" width="8.85546875" style="37" customWidth="1"/>
    <col min="1280" max="1280" width="13.7109375" style="37" customWidth="1"/>
    <col min="1281" max="1281" width="15.5703125" style="37" customWidth="1"/>
    <col min="1282" max="1282" width="26.42578125" style="37" customWidth="1"/>
    <col min="1283" max="1283" width="9.140625" style="37"/>
    <col min="1284" max="1284" width="11.7109375" style="37" customWidth="1"/>
    <col min="1285" max="1285" width="13.5703125" style="37" customWidth="1"/>
    <col min="1286" max="1529" width="9.140625" style="37"/>
    <col min="1530" max="1530" width="5" style="37" bestFit="1" customWidth="1"/>
    <col min="1531" max="1531" width="65.42578125" style="37" customWidth="1"/>
    <col min="1532" max="1532" width="15.7109375" style="37" customWidth="1"/>
    <col min="1533" max="1533" width="8.140625" style="37" customWidth="1"/>
    <col min="1534" max="1534" width="11.85546875" style="37" customWidth="1"/>
    <col min="1535" max="1535" width="8.85546875" style="37" customWidth="1"/>
    <col min="1536" max="1536" width="13.7109375" style="37" customWidth="1"/>
    <col min="1537" max="1537" width="15.5703125" style="37" customWidth="1"/>
    <col min="1538" max="1538" width="26.42578125" style="37" customWidth="1"/>
    <col min="1539" max="1539" width="9.140625" style="37"/>
    <col min="1540" max="1540" width="11.7109375" style="37" customWidth="1"/>
    <col min="1541" max="1541" width="13.5703125" style="37" customWidth="1"/>
    <col min="1542" max="1785" width="9.140625" style="37"/>
    <col min="1786" max="1786" width="5" style="37" bestFit="1" customWidth="1"/>
    <col min="1787" max="1787" width="65.42578125" style="37" customWidth="1"/>
    <col min="1788" max="1788" width="15.7109375" style="37" customWidth="1"/>
    <col min="1789" max="1789" width="8.140625" style="37" customWidth="1"/>
    <col min="1790" max="1790" width="11.85546875" style="37" customWidth="1"/>
    <col min="1791" max="1791" width="8.85546875" style="37" customWidth="1"/>
    <col min="1792" max="1792" width="13.7109375" style="37" customWidth="1"/>
    <col min="1793" max="1793" width="15.5703125" style="37" customWidth="1"/>
    <col min="1794" max="1794" width="26.42578125" style="37" customWidth="1"/>
    <col min="1795" max="1795" width="9.140625" style="37"/>
    <col min="1796" max="1796" width="11.7109375" style="37" customWidth="1"/>
    <col min="1797" max="1797" width="13.5703125" style="37" customWidth="1"/>
    <col min="1798" max="2041" width="9.140625" style="37"/>
    <col min="2042" max="2042" width="5" style="37" bestFit="1" customWidth="1"/>
    <col min="2043" max="2043" width="65.42578125" style="37" customWidth="1"/>
    <col min="2044" max="2044" width="15.7109375" style="37" customWidth="1"/>
    <col min="2045" max="2045" width="8.140625" style="37" customWidth="1"/>
    <col min="2046" max="2046" width="11.85546875" style="37" customWidth="1"/>
    <col min="2047" max="2047" width="8.85546875" style="37" customWidth="1"/>
    <col min="2048" max="2048" width="13.7109375" style="37" customWidth="1"/>
    <col min="2049" max="2049" width="15.5703125" style="37" customWidth="1"/>
    <col min="2050" max="2050" width="26.42578125" style="37" customWidth="1"/>
    <col min="2051" max="2051" width="9.140625" style="37"/>
    <col min="2052" max="2052" width="11.7109375" style="37" customWidth="1"/>
    <col min="2053" max="2053" width="13.5703125" style="37" customWidth="1"/>
    <col min="2054" max="2297" width="9.140625" style="37"/>
    <col min="2298" max="2298" width="5" style="37" bestFit="1" customWidth="1"/>
    <col min="2299" max="2299" width="65.42578125" style="37" customWidth="1"/>
    <col min="2300" max="2300" width="15.7109375" style="37" customWidth="1"/>
    <col min="2301" max="2301" width="8.140625" style="37" customWidth="1"/>
    <col min="2302" max="2302" width="11.85546875" style="37" customWidth="1"/>
    <col min="2303" max="2303" width="8.85546875" style="37" customWidth="1"/>
    <col min="2304" max="2304" width="13.7109375" style="37" customWidth="1"/>
    <col min="2305" max="2305" width="15.5703125" style="37" customWidth="1"/>
    <col min="2306" max="2306" width="26.42578125" style="37" customWidth="1"/>
    <col min="2307" max="2307" width="9.140625" style="37"/>
    <col min="2308" max="2308" width="11.7109375" style="37" customWidth="1"/>
    <col min="2309" max="2309" width="13.5703125" style="37" customWidth="1"/>
    <col min="2310" max="2553" width="9.140625" style="37"/>
    <col min="2554" max="2554" width="5" style="37" bestFit="1" customWidth="1"/>
    <col min="2555" max="2555" width="65.42578125" style="37" customWidth="1"/>
    <col min="2556" max="2556" width="15.7109375" style="37" customWidth="1"/>
    <col min="2557" max="2557" width="8.140625" style="37" customWidth="1"/>
    <col min="2558" max="2558" width="11.85546875" style="37" customWidth="1"/>
    <col min="2559" max="2559" width="8.85546875" style="37" customWidth="1"/>
    <col min="2560" max="2560" width="13.7109375" style="37" customWidth="1"/>
    <col min="2561" max="2561" width="15.5703125" style="37" customWidth="1"/>
    <col min="2562" max="2562" width="26.42578125" style="37" customWidth="1"/>
    <col min="2563" max="2563" width="9.140625" style="37"/>
    <col min="2564" max="2564" width="11.7109375" style="37" customWidth="1"/>
    <col min="2565" max="2565" width="13.5703125" style="37" customWidth="1"/>
    <col min="2566" max="2809" width="9.140625" style="37"/>
    <col min="2810" max="2810" width="5" style="37" bestFit="1" customWidth="1"/>
    <col min="2811" max="2811" width="65.42578125" style="37" customWidth="1"/>
    <col min="2812" max="2812" width="15.7109375" style="37" customWidth="1"/>
    <col min="2813" max="2813" width="8.140625" style="37" customWidth="1"/>
    <col min="2814" max="2814" width="11.85546875" style="37" customWidth="1"/>
    <col min="2815" max="2815" width="8.85546875" style="37" customWidth="1"/>
    <col min="2816" max="2816" width="13.7109375" style="37" customWidth="1"/>
    <col min="2817" max="2817" width="15.5703125" style="37" customWidth="1"/>
    <col min="2818" max="2818" width="26.42578125" style="37" customWidth="1"/>
    <col min="2819" max="2819" width="9.140625" style="37"/>
    <col min="2820" max="2820" width="11.7109375" style="37" customWidth="1"/>
    <col min="2821" max="2821" width="13.5703125" style="37" customWidth="1"/>
    <col min="2822" max="3065" width="9.140625" style="37"/>
    <col min="3066" max="3066" width="5" style="37" bestFit="1" customWidth="1"/>
    <col min="3067" max="3067" width="65.42578125" style="37" customWidth="1"/>
    <col min="3068" max="3068" width="15.7109375" style="37" customWidth="1"/>
    <col min="3069" max="3069" width="8.140625" style="37" customWidth="1"/>
    <col min="3070" max="3070" width="11.85546875" style="37" customWidth="1"/>
    <col min="3071" max="3071" width="8.85546875" style="37" customWidth="1"/>
    <col min="3072" max="3072" width="13.7109375" style="37" customWidth="1"/>
    <col min="3073" max="3073" width="15.5703125" style="37" customWidth="1"/>
    <col min="3074" max="3074" width="26.42578125" style="37" customWidth="1"/>
    <col min="3075" max="3075" width="9.140625" style="37"/>
    <col min="3076" max="3076" width="11.7109375" style="37" customWidth="1"/>
    <col min="3077" max="3077" width="13.5703125" style="37" customWidth="1"/>
    <col min="3078" max="3321" width="9.140625" style="37"/>
    <col min="3322" max="3322" width="5" style="37" bestFit="1" customWidth="1"/>
    <col min="3323" max="3323" width="65.42578125" style="37" customWidth="1"/>
    <col min="3324" max="3324" width="15.7109375" style="37" customWidth="1"/>
    <col min="3325" max="3325" width="8.140625" style="37" customWidth="1"/>
    <col min="3326" max="3326" width="11.85546875" style="37" customWidth="1"/>
    <col min="3327" max="3327" width="8.85546875" style="37" customWidth="1"/>
    <col min="3328" max="3328" width="13.7109375" style="37" customWidth="1"/>
    <col min="3329" max="3329" width="15.5703125" style="37" customWidth="1"/>
    <col min="3330" max="3330" width="26.42578125" style="37" customWidth="1"/>
    <col min="3331" max="3331" width="9.140625" style="37"/>
    <col min="3332" max="3332" width="11.7109375" style="37" customWidth="1"/>
    <col min="3333" max="3333" width="13.5703125" style="37" customWidth="1"/>
    <col min="3334" max="3577" width="9.140625" style="37"/>
    <col min="3578" max="3578" width="5" style="37" bestFit="1" customWidth="1"/>
    <col min="3579" max="3579" width="65.42578125" style="37" customWidth="1"/>
    <col min="3580" max="3580" width="15.7109375" style="37" customWidth="1"/>
    <col min="3581" max="3581" width="8.140625" style="37" customWidth="1"/>
    <col min="3582" max="3582" width="11.85546875" style="37" customWidth="1"/>
    <col min="3583" max="3583" width="8.85546875" style="37" customWidth="1"/>
    <col min="3584" max="3584" width="13.7109375" style="37" customWidth="1"/>
    <col min="3585" max="3585" width="15.5703125" style="37" customWidth="1"/>
    <col min="3586" max="3586" width="26.42578125" style="37" customWidth="1"/>
    <col min="3587" max="3587" width="9.140625" style="37"/>
    <col min="3588" max="3588" width="11.7109375" style="37" customWidth="1"/>
    <col min="3589" max="3589" width="13.5703125" style="37" customWidth="1"/>
    <col min="3590" max="3833" width="9.140625" style="37"/>
    <col min="3834" max="3834" width="5" style="37" bestFit="1" customWidth="1"/>
    <col min="3835" max="3835" width="65.42578125" style="37" customWidth="1"/>
    <col min="3836" max="3836" width="15.7109375" style="37" customWidth="1"/>
    <col min="3837" max="3837" width="8.140625" style="37" customWidth="1"/>
    <col min="3838" max="3838" width="11.85546875" style="37" customWidth="1"/>
    <col min="3839" max="3839" width="8.85546875" style="37" customWidth="1"/>
    <col min="3840" max="3840" width="13.7109375" style="37" customWidth="1"/>
    <col min="3841" max="3841" width="15.5703125" style="37" customWidth="1"/>
    <col min="3842" max="3842" width="26.42578125" style="37" customWidth="1"/>
    <col min="3843" max="3843" width="9.140625" style="37"/>
    <col min="3844" max="3844" width="11.7109375" style="37" customWidth="1"/>
    <col min="3845" max="3845" width="13.5703125" style="37" customWidth="1"/>
    <col min="3846" max="4089" width="9.140625" style="37"/>
    <col min="4090" max="4090" width="5" style="37" bestFit="1" customWidth="1"/>
    <col min="4091" max="4091" width="65.42578125" style="37" customWidth="1"/>
    <col min="4092" max="4092" width="15.7109375" style="37" customWidth="1"/>
    <col min="4093" max="4093" width="8.140625" style="37" customWidth="1"/>
    <col min="4094" max="4094" width="11.85546875" style="37" customWidth="1"/>
    <col min="4095" max="4095" width="8.85546875" style="37" customWidth="1"/>
    <col min="4096" max="4096" width="13.7109375" style="37" customWidth="1"/>
    <col min="4097" max="4097" width="15.5703125" style="37" customWidth="1"/>
    <col min="4098" max="4098" width="26.42578125" style="37" customWidth="1"/>
    <col min="4099" max="4099" width="9.140625" style="37"/>
    <col min="4100" max="4100" width="11.7109375" style="37" customWidth="1"/>
    <col min="4101" max="4101" width="13.5703125" style="37" customWidth="1"/>
    <col min="4102" max="4345" width="9.140625" style="37"/>
    <col min="4346" max="4346" width="5" style="37" bestFit="1" customWidth="1"/>
    <col min="4347" max="4347" width="65.42578125" style="37" customWidth="1"/>
    <col min="4348" max="4348" width="15.7109375" style="37" customWidth="1"/>
    <col min="4349" max="4349" width="8.140625" style="37" customWidth="1"/>
    <col min="4350" max="4350" width="11.85546875" style="37" customWidth="1"/>
    <col min="4351" max="4351" width="8.85546875" style="37" customWidth="1"/>
    <col min="4352" max="4352" width="13.7109375" style="37" customWidth="1"/>
    <col min="4353" max="4353" width="15.5703125" style="37" customWidth="1"/>
    <col min="4354" max="4354" width="26.42578125" style="37" customWidth="1"/>
    <col min="4355" max="4355" width="9.140625" style="37"/>
    <col min="4356" max="4356" width="11.7109375" style="37" customWidth="1"/>
    <col min="4357" max="4357" width="13.5703125" style="37" customWidth="1"/>
    <col min="4358" max="4601" width="9.140625" style="37"/>
    <col min="4602" max="4602" width="5" style="37" bestFit="1" customWidth="1"/>
    <col min="4603" max="4603" width="65.42578125" style="37" customWidth="1"/>
    <col min="4604" max="4604" width="15.7109375" style="37" customWidth="1"/>
    <col min="4605" max="4605" width="8.140625" style="37" customWidth="1"/>
    <col min="4606" max="4606" width="11.85546875" style="37" customWidth="1"/>
    <col min="4607" max="4607" width="8.85546875" style="37" customWidth="1"/>
    <col min="4608" max="4608" width="13.7109375" style="37" customWidth="1"/>
    <col min="4609" max="4609" width="15.5703125" style="37" customWidth="1"/>
    <col min="4610" max="4610" width="26.42578125" style="37" customWidth="1"/>
    <col min="4611" max="4611" width="9.140625" style="37"/>
    <col min="4612" max="4612" width="11.7109375" style="37" customWidth="1"/>
    <col min="4613" max="4613" width="13.5703125" style="37" customWidth="1"/>
    <col min="4614" max="4857" width="9.140625" style="37"/>
    <col min="4858" max="4858" width="5" style="37" bestFit="1" customWidth="1"/>
    <col min="4859" max="4859" width="65.42578125" style="37" customWidth="1"/>
    <col min="4860" max="4860" width="15.7109375" style="37" customWidth="1"/>
    <col min="4861" max="4861" width="8.140625" style="37" customWidth="1"/>
    <col min="4862" max="4862" width="11.85546875" style="37" customWidth="1"/>
    <col min="4863" max="4863" width="8.85546875" style="37" customWidth="1"/>
    <col min="4864" max="4864" width="13.7109375" style="37" customWidth="1"/>
    <col min="4865" max="4865" width="15.5703125" style="37" customWidth="1"/>
    <col min="4866" max="4866" width="26.42578125" style="37" customWidth="1"/>
    <col min="4867" max="4867" width="9.140625" style="37"/>
    <col min="4868" max="4868" width="11.7109375" style="37" customWidth="1"/>
    <col min="4869" max="4869" width="13.5703125" style="37" customWidth="1"/>
    <col min="4870" max="5113" width="9.140625" style="37"/>
    <col min="5114" max="5114" width="5" style="37" bestFit="1" customWidth="1"/>
    <col min="5115" max="5115" width="65.42578125" style="37" customWidth="1"/>
    <col min="5116" max="5116" width="15.7109375" style="37" customWidth="1"/>
    <col min="5117" max="5117" width="8.140625" style="37" customWidth="1"/>
    <col min="5118" max="5118" width="11.85546875" style="37" customWidth="1"/>
    <col min="5119" max="5119" width="8.85546875" style="37" customWidth="1"/>
    <col min="5120" max="5120" width="13.7109375" style="37" customWidth="1"/>
    <col min="5121" max="5121" width="15.5703125" style="37" customWidth="1"/>
    <col min="5122" max="5122" width="26.42578125" style="37" customWidth="1"/>
    <col min="5123" max="5123" width="9.140625" style="37"/>
    <col min="5124" max="5124" width="11.7109375" style="37" customWidth="1"/>
    <col min="5125" max="5125" width="13.5703125" style="37" customWidth="1"/>
    <col min="5126" max="5369" width="9.140625" style="37"/>
    <col min="5370" max="5370" width="5" style="37" bestFit="1" customWidth="1"/>
    <col min="5371" max="5371" width="65.42578125" style="37" customWidth="1"/>
    <col min="5372" max="5372" width="15.7109375" style="37" customWidth="1"/>
    <col min="5373" max="5373" width="8.140625" style="37" customWidth="1"/>
    <col min="5374" max="5374" width="11.85546875" style="37" customWidth="1"/>
    <col min="5375" max="5375" width="8.85546875" style="37" customWidth="1"/>
    <col min="5376" max="5376" width="13.7109375" style="37" customWidth="1"/>
    <col min="5377" max="5377" width="15.5703125" style="37" customWidth="1"/>
    <col min="5378" max="5378" width="26.42578125" style="37" customWidth="1"/>
    <col min="5379" max="5379" width="9.140625" style="37"/>
    <col min="5380" max="5380" width="11.7109375" style="37" customWidth="1"/>
    <col min="5381" max="5381" width="13.5703125" style="37" customWidth="1"/>
    <col min="5382" max="5625" width="9.140625" style="37"/>
    <col min="5626" max="5626" width="5" style="37" bestFit="1" customWidth="1"/>
    <col min="5627" max="5627" width="65.42578125" style="37" customWidth="1"/>
    <col min="5628" max="5628" width="15.7109375" style="37" customWidth="1"/>
    <col min="5629" max="5629" width="8.140625" style="37" customWidth="1"/>
    <col min="5630" max="5630" width="11.85546875" style="37" customWidth="1"/>
    <col min="5631" max="5631" width="8.85546875" style="37" customWidth="1"/>
    <col min="5632" max="5632" width="13.7109375" style="37" customWidth="1"/>
    <col min="5633" max="5633" width="15.5703125" style="37" customWidth="1"/>
    <col min="5634" max="5634" width="26.42578125" style="37" customWidth="1"/>
    <col min="5635" max="5635" width="9.140625" style="37"/>
    <col min="5636" max="5636" width="11.7109375" style="37" customWidth="1"/>
    <col min="5637" max="5637" width="13.5703125" style="37" customWidth="1"/>
    <col min="5638" max="5881" width="9.140625" style="37"/>
    <col min="5882" max="5882" width="5" style="37" bestFit="1" customWidth="1"/>
    <col min="5883" max="5883" width="65.42578125" style="37" customWidth="1"/>
    <col min="5884" max="5884" width="15.7109375" style="37" customWidth="1"/>
    <col min="5885" max="5885" width="8.140625" style="37" customWidth="1"/>
    <col min="5886" max="5886" width="11.85546875" style="37" customWidth="1"/>
    <col min="5887" max="5887" width="8.85546875" style="37" customWidth="1"/>
    <col min="5888" max="5888" width="13.7109375" style="37" customWidth="1"/>
    <col min="5889" max="5889" width="15.5703125" style="37" customWidth="1"/>
    <col min="5890" max="5890" width="26.42578125" style="37" customWidth="1"/>
    <col min="5891" max="5891" width="9.140625" style="37"/>
    <col min="5892" max="5892" width="11.7109375" style="37" customWidth="1"/>
    <col min="5893" max="5893" width="13.5703125" style="37" customWidth="1"/>
    <col min="5894" max="6137" width="9.140625" style="37"/>
    <col min="6138" max="6138" width="5" style="37" bestFit="1" customWidth="1"/>
    <col min="6139" max="6139" width="65.42578125" style="37" customWidth="1"/>
    <col min="6140" max="6140" width="15.7109375" style="37" customWidth="1"/>
    <col min="6141" max="6141" width="8.140625" style="37" customWidth="1"/>
    <col min="6142" max="6142" width="11.85546875" style="37" customWidth="1"/>
    <col min="6143" max="6143" width="8.85546875" style="37" customWidth="1"/>
    <col min="6144" max="6144" width="13.7109375" style="37" customWidth="1"/>
    <col min="6145" max="6145" width="15.5703125" style="37" customWidth="1"/>
    <col min="6146" max="6146" width="26.42578125" style="37" customWidth="1"/>
    <col min="6147" max="6147" width="9.140625" style="37"/>
    <col min="6148" max="6148" width="11.7109375" style="37" customWidth="1"/>
    <col min="6149" max="6149" width="13.5703125" style="37" customWidth="1"/>
    <col min="6150" max="6393" width="9.140625" style="37"/>
    <col min="6394" max="6394" width="5" style="37" bestFit="1" customWidth="1"/>
    <col min="6395" max="6395" width="65.42578125" style="37" customWidth="1"/>
    <col min="6396" max="6396" width="15.7109375" style="37" customWidth="1"/>
    <col min="6397" max="6397" width="8.140625" style="37" customWidth="1"/>
    <col min="6398" max="6398" width="11.85546875" style="37" customWidth="1"/>
    <col min="6399" max="6399" width="8.85546875" style="37" customWidth="1"/>
    <col min="6400" max="6400" width="13.7109375" style="37" customWidth="1"/>
    <col min="6401" max="6401" width="15.5703125" style="37" customWidth="1"/>
    <col min="6402" max="6402" width="26.42578125" style="37" customWidth="1"/>
    <col min="6403" max="6403" width="9.140625" style="37"/>
    <col min="6404" max="6404" width="11.7109375" style="37" customWidth="1"/>
    <col min="6405" max="6405" width="13.5703125" style="37" customWidth="1"/>
    <col min="6406" max="6649" width="9.140625" style="37"/>
    <col min="6650" max="6650" width="5" style="37" bestFit="1" customWidth="1"/>
    <col min="6651" max="6651" width="65.42578125" style="37" customWidth="1"/>
    <col min="6652" max="6652" width="15.7109375" style="37" customWidth="1"/>
    <col min="6653" max="6653" width="8.140625" style="37" customWidth="1"/>
    <col min="6654" max="6654" width="11.85546875" style="37" customWidth="1"/>
    <col min="6655" max="6655" width="8.85546875" style="37" customWidth="1"/>
    <col min="6656" max="6656" width="13.7109375" style="37" customWidth="1"/>
    <col min="6657" max="6657" width="15.5703125" style="37" customWidth="1"/>
    <col min="6658" max="6658" width="26.42578125" style="37" customWidth="1"/>
    <col min="6659" max="6659" width="9.140625" style="37"/>
    <col min="6660" max="6660" width="11.7109375" style="37" customWidth="1"/>
    <col min="6661" max="6661" width="13.5703125" style="37" customWidth="1"/>
    <col min="6662" max="6905" width="9.140625" style="37"/>
    <col min="6906" max="6906" width="5" style="37" bestFit="1" customWidth="1"/>
    <col min="6907" max="6907" width="65.42578125" style="37" customWidth="1"/>
    <col min="6908" max="6908" width="15.7109375" style="37" customWidth="1"/>
    <col min="6909" max="6909" width="8.140625" style="37" customWidth="1"/>
    <col min="6910" max="6910" width="11.85546875" style="37" customWidth="1"/>
    <col min="6911" max="6911" width="8.85546875" style="37" customWidth="1"/>
    <col min="6912" max="6912" width="13.7109375" style="37" customWidth="1"/>
    <col min="6913" max="6913" width="15.5703125" style="37" customWidth="1"/>
    <col min="6914" max="6914" width="26.42578125" style="37" customWidth="1"/>
    <col min="6915" max="6915" width="9.140625" style="37"/>
    <col min="6916" max="6916" width="11.7109375" style="37" customWidth="1"/>
    <col min="6917" max="6917" width="13.5703125" style="37" customWidth="1"/>
    <col min="6918" max="7161" width="9.140625" style="37"/>
    <col min="7162" max="7162" width="5" style="37" bestFit="1" customWidth="1"/>
    <col min="7163" max="7163" width="65.42578125" style="37" customWidth="1"/>
    <col min="7164" max="7164" width="15.7109375" style="37" customWidth="1"/>
    <col min="7165" max="7165" width="8.140625" style="37" customWidth="1"/>
    <col min="7166" max="7166" width="11.85546875" style="37" customWidth="1"/>
    <col min="7167" max="7167" width="8.85546875" style="37" customWidth="1"/>
    <col min="7168" max="7168" width="13.7109375" style="37" customWidth="1"/>
    <col min="7169" max="7169" width="15.5703125" style="37" customWidth="1"/>
    <col min="7170" max="7170" width="26.42578125" style="37" customWidth="1"/>
    <col min="7171" max="7171" width="9.140625" style="37"/>
    <col min="7172" max="7172" width="11.7109375" style="37" customWidth="1"/>
    <col min="7173" max="7173" width="13.5703125" style="37" customWidth="1"/>
    <col min="7174" max="7417" width="9.140625" style="37"/>
    <col min="7418" max="7418" width="5" style="37" bestFit="1" customWidth="1"/>
    <col min="7419" max="7419" width="65.42578125" style="37" customWidth="1"/>
    <col min="7420" max="7420" width="15.7109375" style="37" customWidth="1"/>
    <col min="7421" max="7421" width="8.140625" style="37" customWidth="1"/>
    <col min="7422" max="7422" width="11.85546875" style="37" customWidth="1"/>
    <col min="7423" max="7423" width="8.85546875" style="37" customWidth="1"/>
    <col min="7424" max="7424" width="13.7109375" style="37" customWidth="1"/>
    <col min="7425" max="7425" width="15.5703125" style="37" customWidth="1"/>
    <col min="7426" max="7426" width="26.42578125" style="37" customWidth="1"/>
    <col min="7427" max="7427" width="9.140625" style="37"/>
    <col min="7428" max="7428" width="11.7109375" style="37" customWidth="1"/>
    <col min="7429" max="7429" width="13.5703125" style="37" customWidth="1"/>
    <col min="7430" max="7673" width="9.140625" style="37"/>
    <col min="7674" max="7674" width="5" style="37" bestFit="1" customWidth="1"/>
    <col min="7675" max="7675" width="65.42578125" style="37" customWidth="1"/>
    <col min="7676" max="7676" width="15.7109375" style="37" customWidth="1"/>
    <col min="7677" max="7677" width="8.140625" style="37" customWidth="1"/>
    <col min="7678" max="7678" width="11.85546875" style="37" customWidth="1"/>
    <col min="7679" max="7679" width="8.85546875" style="37" customWidth="1"/>
    <col min="7680" max="7680" width="13.7109375" style="37" customWidth="1"/>
    <col min="7681" max="7681" width="15.5703125" style="37" customWidth="1"/>
    <col min="7682" max="7682" width="26.42578125" style="37" customWidth="1"/>
    <col min="7683" max="7683" width="9.140625" style="37"/>
    <col min="7684" max="7684" width="11.7109375" style="37" customWidth="1"/>
    <col min="7685" max="7685" width="13.5703125" style="37" customWidth="1"/>
    <col min="7686" max="7929" width="9.140625" style="37"/>
    <col min="7930" max="7930" width="5" style="37" bestFit="1" customWidth="1"/>
    <col min="7931" max="7931" width="65.42578125" style="37" customWidth="1"/>
    <col min="7932" max="7932" width="15.7109375" style="37" customWidth="1"/>
    <col min="7933" max="7933" width="8.140625" style="37" customWidth="1"/>
    <col min="7934" max="7934" width="11.85546875" style="37" customWidth="1"/>
    <col min="7935" max="7935" width="8.85546875" style="37" customWidth="1"/>
    <col min="7936" max="7936" width="13.7109375" style="37" customWidth="1"/>
    <col min="7937" max="7937" width="15.5703125" style="37" customWidth="1"/>
    <col min="7938" max="7938" width="26.42578125" style="37" customWidth="1"/>
    <col min="7939" max="7939" width="9.140625" style="37"/>
    <col min="7940" max="7940" width="11.7109375" style="37" customWidth="1"/>
    <col min="7941" max="7941" width="13.5703125" style="37" customWidth="1"/>
    <col min="7942" max="8185" width="9.140625" style="37"/>
    <col min="8186" max="8186" width="5" style="37" bestFit="1" customWidth="1"/>
    <col min="8187" max="8187" width="65.42578125" style="37" customWidth="1"/>
    <col min="8188" max="8188" width="15.7109375" style="37" customWidth="1"/>
    <col min="8189" max="8189" width="8.140625" style="37" customWidth="1"/>
    <col min="8190" max="8190" width="11.85546875" style="37" customWidth="1"/>
    <col min="8191" max="8191" width="8.85546875" style="37" customWidth="1"/>
    <col min="8192" max="8192" width="13.7109375" style="37" customWidth="1"/>
    <col min="8193" max="8193" width="15.5703125" style="37" customWidth="1"/>
    <col min="8194" max="8194" width="26.42578125" style="37" customWidth="1"/>
    <col min="8195" max="8195" width="9.140625" style="37"/>
    <col min="8196" max="8196" width="11.7109375" style="37" customWidth="1"/>
    <col min="8197" max="8197" width="13.5703125" style="37" customWidth="1"/>
    <col min="8198" max="8441" width="9.140625" style="37"/>
    <col min="8442" max="8442" width="5" style="37" bestFit="1" customWidth="1"/>
    <col min="8443" max="8443" width="65.42578125" style="37" customWidth="1"/>
    <col min="8444" max="8444" width="15.7109375" style="37" customWidth="1"/>
    <col min="8445" max="8445" width="8.140625" style="37" customWidth="1"/>
    <col min="8446" max="8446" width="11.85546875" style="37" customWidth="1"/>
    <col min="8447" max="8447" width="8.85546875" style="37" customWidth="1"/>
    <col min="8448" max="8448" width="13.7109375" style="37" customWidth="1"/>
    <col min="8449" max="8449" width="15.5703125" style="37" customWidth="1"/>
    <col min="8450" max="8450" width="26.42578125" style="37" customWidth="1"/>
    <col min="8451" max="8451" width="9.140625" style="37"/>
    <col min="8452" max="8452" width="11.7109375" style="37" customWidth="1"/>
    <col min="8453" max="8453" width="13.5703125" style="37" customWidth="1"/>
    <col min="8454" max="8697" width="9.140625" style="37"/>
    <col min="8698" max="8698" width="5" style="37" bestFit="1" customWidth="1"/>
    <col min="8699" max="8699" width="65.42578125" style="37" customWidth="1"/>
    <col min="8700" max="8700" width="15.7109375" style="37" customWidth="1"/>
    <col min="8701" max="8701" width="8.140625" style="37" customWidth="1"/>
    <col min="8702" max="8702" width="11.85546875" style="37" customWidth="1"/>
    <col min="8703" max="8703" width="8.85546875" style="37" customWidth="1"/>
    <col min="8704" max="8704" width="13.7109375" style="37" customWidth="1"/>
    <col min="8705" max="8705" width="15.5703125" style="37" customWidth="1"/>
    <col min="8706" max="8706" width="26.42578125" style="37" customWidth="1"/>
    <col min="8707" max="8707" width="9.140625" style="37"/>
    <col min="8708" max="8708" width="11.7109375" style="37" customWidth="1"/>
    <col min="8709" max="8709" width="13.5703125" style="37" customWidth="1"/>
    <col min="8710" max="8953" width="9.140625" style="37"/>
    <col min="8954" max="8954" width="5" style="37" bestFit="1" customWidth="1"/>
    <col min="8955" max="8955" width="65.42578125" style="37" customWidth="1"/>
    <col min="8956" max="8956" width="15.7109375" style="37" customWidth="1"/>
    <col min="8957" max="8957" width="8.140625" style="37" customWidth="1"/>
    <col min="8958" max="8958" width="11.85546875" style="37" customWidth="1"/>
    <col min="8959" max="8959" width="8.85546875" style="37" customWidth="1"/>
    <col min="8960" max="8960" width="13.7109375" style="37" customWidth="1"/>
    <col min="8961" max="8961" width="15.5703125" style="37" customWidth="1"/>
    <col min="8962" max="8962" width="26.42578125" style="37" customWidth="1"/>
    <col min="8963" max="8963" width="9.140625" style="37"/>
    <col min="8964" max="8964" width="11.7109375" style="37" customWidth="1"/>
    <col min="8965" max="8965" width="13.5703125" style="37" customWidth="1"/>
    <col min="8966" max="9209" width="9.140625" style="37"/>
    <col min="9210" max="9210" width="5" style="37" bestFit="1" customWidth="1"/>
    <col min="9211" max="9211" width="65.42578125" style="37" customWidth="1"/>
    <col min="9212" max="9212" width="15.7109375" style="37" customWidth="1"/>
    <col min="9213" max="9213" width="8.140625" style="37" customWidth="1"/>
    <col min="9214" max="9214" width="11.85546875" style="37" customWidth="1"/>
    <col min="9215" max="9215" width="8.85546875" style="37" customWidth="1"/>
    <col min="9216" max="9216" width="13.7109375" style="37" customWidth="1"/>
    <col min="9217" max="9217" width="15.5703125" style="37" customWidth="1"/>
    <col min="9218" max="9218" width="26.42578125" style="37" customWidth="1"/>
    <col min="9219" max="9219" width="9.140625" style="37"/>
    <col min="9220" max="9220" width="11.7109375" style="37" customWidth="1"/>
    <col min="9221" max="9221" width="13.5703125" style="37" customWidth="1"/>
    <col min="9222" max="9465" width="9.140625" style="37"/>
    <col min="9466" max="9466" width="5" style="37" bestFit="1" customWidth="1"/>
    <col min="9467" max="9467" width="65.42578125" style="37" customWidth="1"/>
    <col min="9468" max="9468" width="15.7109375" style="37" customWidth="1"/>
    <col min="9469" max="9469" width="8.140625" style="37" customWidth="1"/>
    <col min="9470" max="9470" width="11.85546875" style="37" customWidth="1"/>
    <col min="9471" max="9471" width="8.85546875" style="37" customWidth="1"/>
    <col min="9472" max="9472" width="13.7109375" style="37" customWidth="1"/>
    <col min="9473" max="9473" width="15.5703125" style="37" customWidth="1"/>
    <col min="9474" max="9474" width="26.42578125" style="37" customWidth="1"/>
    <col min="9475" max="9475" width="9.140625" style="37"/>
    <col min="9476" max="9476" width="11.7109375" style="37" customWidth="1"/>
    <col min="9477" max="9477" width="13.5703125" style="37" customWidth="1"/>
    <col min="9478" max="9721" width="9.140625" style="37"/>
    <col min="9722" max="9722" width="5" style="37" bestFit="1" customWidth="1"/>
    <col min="9723" max="9723" width="65.42578125" style="37" customWidth="1"/>
    <col min="9724" max="9724" width="15.7109375" style="37" customWidth="1"/>
    <col min="9725" max="9725" width="8.140625" style="37" customWidth="1"/>
    <col min="9726" max="9726" width="11.85546875" style="37" customWidth="1"/>
    <col min="9727" max="9727" width="8.85546875" style="37" customWidth="1"/>
    <col min="9728" max="9728" width="13.7109375" style="37" customWidth="1"/>
    <col min="9729" max="9729" width="15.5703125" style="37" customWidth="1"/>
    <col min="9730" max="9730" width="26.42578125" style="37" customWidth="1"/>
    <col min="9731" max="9731" width="9.140625" style="37"/>
    <col min="9732" max="9732" width="11.7109375" style="37" customWidth="1"/>
    <col min="9733" max="9733" width="13.5703125" style="37" customWidth="1"/>
    <col min="9734" max="9977" width="9.140625" style="37"/>
    <col min="9978" max="9978" width="5" style="37" bestFit="1" customWidth="1"/>
    <col min="9979" max="9979" width="65.42578125" style="37" customWidth="1"/>
    <col min="9980" max="9980" width="15.7109375" style="37" customWidth="1"/>
    <col min="9981" max="9981" width="8.140625" style="37" customWidth="1"/>
    <col min="9982" max="9982" width="11.85546875" style="37" customWidth="1"/>
    <col min="9983" max="9983" width="8.85546875" style="37" customWidth="1"/>
    <col min="9984" max="9984" width="13.7109375" style="37" customWidth="1"/>
    <col min="9985" max="9985" width="15.5703125" style="37" customWidth="1"/>
    <col min="9986" max="9986" width="26.42578125" style="37" customWidth="1"/>
    <col min="9987" max="9987" width="9.140625" style="37"/>
    <col min="9988" max="9988" width="11.7109375" style="37" customWidth="1"/>
    <col min="9989" max="9989" width="13.5703125" style="37" customWidth="1"/>
    <col min="9990" max="10233" width="9.140625" style="37"/>
    <col min="10234" max="10234" width="5" style="37" bestFit="1" customWidth="1"/>
    <col min="10235" max="10235" width="65.42578125" style="37" customWidth="1"/>
    <col min="10236" max="10236" width="15.7109375" style="37" customWidth="1"/>
    <col min="10237" max="10237" width="8.140625" style="37" customWidth="1"/>
    <col min="10238" max="10238" width="11.85546875" style="37" customWidth="1"/>
    <col min="10239" max="10239" width="8.85546875" style="37" customWidth="1"/>
    <col min="10240" max="10240" width="13.7109375" style="37" customWidth="1"/>
    <col min="10241" max="10241" width="15.5703125" style="37" customWidth="1"/>
    <col min="10242" max="10242" width="26.42578125" style="37" customWidth="1"/>
    <col min="10243" max="10243" width="9.140625" style="37"/>
    <col min="10244" max="10244" width="11.7109375" style="37" customWidth="1"/>
    <col min="10245" max="10245" width="13.5703125" style="37" customWidth="1"/>
    <col min="10246" max="10489" width="9.140625" style="37"/>
    <col min="10490" max="10490" width="5" style="37" bestFit="1" customWidth="1"/>
    <col min="10491" max="10491" width="65.42578125" style="37" customWidth="1"/>
    <col min="10492" max="10492" width="15.7109375" style="37" customWidth="1"/>
    <col min="10493" max="10493" width="8.140625" style="37" customWidth="1"/>
    <col min="10494" max="10494" width="11.85546875" style="37" customWidth="1"/>
    <col min="10495" max="10495" width="8.85546875" style="37" customWidth="1"/>
    <col min="10496" max="10496" width="13.7109375" style="37" customWidth="1"/>
    <col min="10497" max="10497" width="15.5703125" style="37" customWidth="1"/>
    <col min="10498" max="10498" width="26.42578125" style="37" customWidth="1"/>
    <col min="10499" max="10499" width="9.140625" style="37"/>
    <col min="10500" max="10500" width="11.7109375" style="37" customWidth="1"/>
    <col min="10501" max="10501" width="13.5703125" style="37" customWidth="1"/>
    <col min="10502" max="10745" width="9.140625" style="37"/>
    <col min="10746" max="10746" width="5" style="37" bestFit="1" customWidth="1"/>
    <col min="10747" max="10747" width="65.42578125" style="37" customWidth="1"/>
    <col min="10748" max="10748" width="15.7109375" style="37" customWidth="1"/>
    <col min="10749" max="10749" width="8.140625" style="37" customWidth="1"/>
    <col min="10750" max="10750" width="11.85546875" style="37" customWidth="1"/>
    <col min="10751" max="10751" width="8.85546875" style="37" customWidth="1"/>
    <col min="10752" max="10752" width="13.7109375" style="37" customWidth="1"/>
    <col min="10753" max="10753" width="15.5703125" style="37" customWidth="1"/>
    <col min="10754" max="10754" width="26.42578125" style="37" customWidth="1"/>
    <col min="10755" max="10755" width="9.140625" style="37"/>
    <col min="10756" max="10756" width="11.7109375" style="37" customWidth="1"/>
    <col min="10757" max="10757" width="13.5703125" style="37" customWidth="1"/>
    <col min="10758" max="11001" width="9.140625" style="37"/>
    <col min="11002" max="11002" width="5" style="37" bestFit="1" customWidth="1"/>
    <col min="11003" max="11003" width="65.42578125" style="37" customWidth="1"/>
    <col min="11004" max="11004" width="15.7109375" style="37" customWidth="1"/>
    <col min="11005" max="11005" width="8.140625" style="37" customWidth="1"/>
    <col min="11006" max="11006" width="11.85546875" style="37" customWidth="1"/>
    <col min="11007" max="11007" width="8.85546875" style="37" customWidth="1"/>
    <col min="11008" max="11008" width="13.7109375" style="37" customWidth="1"/>
    <col min="11009" max="11009" width="15.5703125" style="37" customWidth="1"/>
    <col min="11010" max="11010" width="26.42578125" style="37" customWidth="1"/>
    <col min="11011" max="11011" width="9.140625" style="37"/>
    <col min="11012" max="11012" width="11.7109375" style="37" customWidth="1"/>
    <col min="11013" max="11013" width="13.5703125" style="37" customWidth="1"/>
    <col min="11014" max="11257" width="9.140625" style="37"/>
    <col min="11258" max="11258" width="5" style="37" bestFit="1" customWidth="1"/>
    <col min="11259" max="11259" width="65.42578125" style="37" customWidth="1"/>
    <col min="11260" max="11260" width="15.7109375" style="37" customWidth="1"/>
    <col min="11261" max="11261" width="8.140625" style="37" customWidth="1"/>
    <col min="11262" max="11262" width="11.85546875" style="37" customWidth="1"/>
    <col min="11263" max="11263" width="8.85546875" style="37" customWidth="1"/>
    <col min="11264" max="11264" width="13.7109375" style="37" customWidth="1"/>
    <col min="11265" max="11265" width="15.5703125" style="37" customWidth="1"/>
    <col min="11266" max="11266" width="26.42578125" style="37" customWidth="1"/>
    <col min="11267" max="11267" width="9.140625" style="37"/>
    <col min="11268" max="11268" width="11.7109375" style="37" customWidth="1"/>
    <col min="11269" max="11269" width="13.5703125" style="37" customWidth="1"/>
    <col min="11270" max="11513" width="9.140625" style="37"/>
    <col min="11514" max="11514" width="5" style="37" bestFit="1" customWidth="1"/>
    <col min="11515" max="11515" width="65.42578125" style="37" customWidth="1"/>
    <col min="11516" max="11516" width="15.7109375" style="37" customWidth="1"/>
    <col min="11517" max="11517" width="8.140625" style="37" customWidth="1"/>
    <col min="11518" max="11518" width="11.85546875" style="37" customWidth="1"/>
    <col min="11519" max="11519" width="8.85546875" style="37" customWidth="1"/>
    <col min="11520" max="11520" width="13.7109375" style="37" customWidth="1"/>
    <col min="11521" max="11521" width="15.5703125" style="37" customWidth="1"/>
    <col min="11522" max="11522" width="26.42578125" style="37" customWidth="1"/>
    <col min="11523" max="11523" width="9.140625" style="37"/>
    <col min="11524" max="11524" width="11.7109375" style="37" customWidth="1"/>
    <col min="11525" max="11525" width="13.5703125" style="37" customWidth="1"/>
    <col min="11526" max="11769" width="9.140625" style="37"/>
    <col min="11770" max="11770" width="5" style="37" bestFit="1" customWidth="1"/>
    <col min="11771" max="11771" width="65.42578125" style="37" customWidth="1"/>
    <col min="11772" max="11772" width="15.7109375" style="37" customWidth="1"/>
    <col min="11773" max="11773" width="8.140625" style="37" customWidth="1"/>
    <col min="11774" max="11774" width="11.85546875" style="37" customWidth="1"/>
    <col min="11775" max="11775" width="8.85546875" style="37" customWidth="1"/>
    <col min="11776" max="11776" width="13.7109375" style="37" customWidth="1"/>
    <col min="11777" max="11777" width="15.5703125" style="37" customWidth="1"/>
    <col min="11778" max="11778" width="26.42578125" style="37" customWidth="1"/>
    <col min="11779" max="11779" width="9.140625" style="37"/>
    <col min="11780" max="11780" width="11.7109375" style="37" customWidth="1"/>
    <col min="11781" max="11781" width="13.5703125" style="37" customWidth="1"/>
    <col min="11782" max="12025" width="9.140625" style="37"/>
    <col min="12026" max="12026" width="5" style="37" bestFit="1" customWidth="1"/>
    <col min="12027" max="12027" width="65.42578125" style="37" customWidth="1"/>
    <col min="12028" max="12028" width="15.7109375" style="37" customWidth="1"/>
    <col min="12029" max="12029" width="8.140625" style="37" customWidth="1"/>
    <col min="12030" max="12030" width="11.85546875" style="37" customWidth="1"/>
    <col min="12031" max="12031" width="8.85546875" style="37" customWidth="1"/>
    <col min="12032" max="12032" width="13.7109375" style="37" customWidth="1"/>
    <col min="12033" max="12033" width="15.5703125" style="37" customWidth="1"/>
    <col min="12034" max="12034" width="26.42578125" style="37" customWidth="1"/>
    <col min="12035" max="12035" width="9.140625" style="37"/>
    <col min="12036" max="12036" width="11.7109375" style="37" customWidth="1"/>
    <col min="12037" max="12037" width="13.5703125" style="37" customWidth="1"/>
    <col min="12038" max="12281" width="9.140625" style="37"/>
    <col min="12282" max="12282" width="5" style="37" bestFit="1" customWidth="1"/>
    <col min="12283" max="12283" width="65.42578125" style="37" customWidth="1"/>
    <col min="12284" max="12284" width="15.7109375" style="37" customWidth="1"/>
    <col min="12285" max="12285" width="8.140625" style="37" customWidth="1"/>
    <col min="12286" max="12286" width="11.85546875" style="37" customWidth="1"/>
    <col min="12287" max="12287" width="8.85546875" style="37" customWidth="1"/>
    <col min="12288" max="12288" width="13.7109375" style="37" customWidth="1"/>
    <col min="12289" max="12289" width="15.5703125" style="37" customWidth="1"/>
    <col min="12290" max="12290" width="26.42578125" style="37" customWidth="1"/>
    <col min="12291" max="12291" width="9.140625" style="37"/>
    <col min="12292" max="12292" width="11.7109375" style="37" customWidth="1"/>
    <col min="12293" max="12293" width="13.5703125" style="37" customWidth="1"/>
    <col min="12294" max="12537" width="9.140625" style="37"/>
    <col min="12538" max="12538" width="5" style="37" bestFit="1" customWidth="1"/>
    <col min="12539" max="12539" width="65.42578125" style="37" customWidth="1"/>
    <col min="12540" max="12540" width="15.7109375" style="37" customWidth="1"/>
    <col min="12541" max="12541" width="8.140625" style="37" customWidth="1"/>
    <col min="12542" max="12542" width="11.85546875" style="37" customWidth="1"/>
    <col min="12543" max="12543" width="8.85546875" style="37" customWidth="1"/>
    <col min="12544" max="12544" width="13.7109375" style="37" customWidth="1"/>
    <col min="12545" max="12545" width="15.5703125" style="37" customWidth="1"/>
    <col min="12546" max="12546" width="26.42578125" style="37" customWidth="1"/>
    <col min="12547" max="12547" width="9.140625" style="37"/>
    <col min="12548" max="12548" width="11.7109375" style="37" customWidth="1"/>
    <col min="12549" max="12549" width="13.5703125" style="37" customWidth="1"/>
    <col min="12550" max="12793" width="9.140625" style="37"/>
    <col min="12794" max="12794" width="5" style="37" bestFit="1" customWidth="1"/>
    <col min="12795" max="12795" width="65.42578125" style="37" customWidth="1"/>
    <col min="12796" max="12796" width="15.7109375" style="37" customWidth="1"/>
    <col min="12797" max="12797" width="8.140625" style="37" customWidth="1"/>
    <col min="12798" max="12798" width="11.85546875" style="37" customWidth="1"/>
    <col min="12799" max="12799" width="8.85546875" style="37" customWidth="1"/>
    <col min="12800" max="12800" width="13.7109375" style="37" customWidth="1"/>
    <col min="12801" max="12801" width="15.5703125" style="37" customWidth="1"/>
    <col min="12802" max="12802" width="26.42578125" style="37" customWidth="1"/>
    <col min="12803" max="12803" width="9.140625" style="37"/>
    <col min="12804" max="12804" width="11.7109375" style="37" customWidth="1"/>
    <col min="12805" max="12805" width="13.5703125" style="37" customWidth="1"/>
    <col min="12806" max="13049" width="9.140625" style="37"/>
    <col min="13050" max="13050" width="5" style="37" bestFit="1" customWidth="1"/>
    <col min="13051" max="13051" width="65.42578125" style="37" customWidth="1"/>
    <col min="13052" max="13052" width="15.7109375" style="37" customWidth="1"/>
    <col min="13053" max="13053" width="8.140625" style="37" customWidth="1"/>
    <col min="13054" max="13054" width="11.85546875" style="37" customWidth="1"/>
    <col min="13055" max="13055" width="8.85546875" style="37" customWidth="1"/>
    <col min="13056" max="13056" width="13.7109375" style="37" customWidth="1"/>
    <col min="13057" max="13057" width="15.5703125" style="37" customWidth="1"/>
    <col min="13058" max="13058" width="26.42578125" style="37" customWidth="1"/>
    <col min="13059" max="13059" width="9.140625" style="37"/>
    <col min="13060" max="13060" width="11.7109375" style="37" customWidth="1"/>
    <col min="13061" max="13061" width="13.5703125" style="37" customWidth="1"/>
    <col min="13062" max="13305" width="9.140625" style="37"/>
    <col min="13306" max="13306" width="5" style="37" bestFit="1" customWidth="1"/>
    <col min="13307" max="13307" width="65.42578125" style="37" customWidth="1"/>
    <col min="13308" max="13308" width="15.7109375" style="37" customWidth="1"/>
    <col min="13309" max="13309" width="8.140625" style="37" customWidth="1"/>
    <col min="13310" max="13310" width="11.85546875" style="37" customWidth="1"/>
    <col min="13311" max="13311" width="8.85546875" style="37" customWidth="1"/>
    <col min="13312" max="13312" width="13.7109375" style="37" customWidth="1"/>
    <col min="13313" max="13313" width="15.5703125" style="37" customWidth="1"/>
    <col min="13314" max="13314" width="26.42578125" style="37" customWidth="1"/>
    <col min="13315" max="13315" width="9.140625" style="37"/>
    <col min="13316" max="13316" width="11.7109375" style="37" customWidth="1"/>
    <col min="13317" max="13317" width="13.5703125" style="37" customWidth="1"/>
    <col min="13318" max="13561" width="9.140625" style="37"/>
    <col min="13562" max="13562" width="5" style="37" bestFit="1" customWidth="1"/>
    <col min="13563" max="13563" width="65.42578125" style="37" customWidth="1"/>
    <col min="13564" max="13564" width="15.7109375" style="37" customWidth="1"/>
    <col min="13565" max="13565" width="8.140625" style="37" customWidth="1"/>
    <col min="13566" max="13566" width="11.85546875" style="37" customWidth="1"/>
    <col min="13567" max="13567" width="8.85546875" style="37" customWidth="1"/>
    <col min="13568" max="13568" width="13.7109375" style="37" customWidth="1"/>
    <col min="13569" max="13569" width="15.5703125" style="37" customWidth="1"/>
    <col min="13570" max="13570" width="26.42578125" style="37" customWidth="1"/>
    <col min="13571" max="13571" width="9.140625" style="37"/>
    <col min="13572" max="13572" width="11.7109375" style="37" customWidth="1"/>
    <col min="13573" max="13573" width="13.5703125" style="37" customWidth="1"/>
    <col min="13574" max="13817" width="9.140625" style="37"/>
    <col min="13818" max="13818" width="5" style="37" bestFit="1" customWidth="1"/>
    <col min="13819" max="13819" width="65.42578125" style="37" customWidth="1"/>
    <col min="13820" max="13820" width="15.7109375" style="37" customWidth="1"/>
    <col min="13821" max="13821" width="8.140625" style="37" customWidth="1"/>
    <col min="13822" max="13822" width="11.85546875" style="37" customWidth="1"/>
    <col min="13823" max="13823" width="8.85546875" style="37" customWidth="1"/>
    <col min="13824" max="13824" width="13.7109375" style="37" customWidth="1"/>
    <col min="13825" max="13825" width="15.5703125" style="37" customWidth="1"/>
    <col min="13826" max="13826" width="26.42578125" style="37" customWidth="1"/>
    <col min="13827" max="13827" width="9.140625" style="37"/>
    <col min="13828" max="13828" width="11.7109375" style="37" customWidth="1"/>
    <col min="13829" max="13829" width="13.5703125" style="37" customWidth="1"/>
    <col min="13830" max="14073" width="9.140625" style="37"/>
    <col min="14074" max="14074" width="5" style="37" bestFit="1" customWidth="1"/>
    <col min="14075" max="14075" width="65.42578125" style="37" customWidth="1"/>
    <col min="14076" max="14076" width="15.7109375" style="37" customWidth="1"/>
    <col min="14077" max="14077" width="8.140625" style="37" customWidth="1"/>
    <col min="14078" max="14078" width="11.85546875" style="37" customWidth="1"/>
    <col min="14079" max="14079" width="8.85546875" style="37" customWidth="1"/>
    <col min="14080" max="14080" width="13.7109375" style="37" customWidth="1"/>
    <col min="14081" max="14081" width="15.5703125" style="37" customWidth="1"/>
    <col min="14082" max="14082" width="26.42578125" style="37" customWidth="1"/>
    <col min="14083" max="14083" width="9.140625" style="37"/>
    <col min="14084" max="14084" width="11.7109375" style="37" customWidth="1"/>
    <col min="14085" max="14085" width="13.5703125" style="37" customWidth="1"/>
    <col min="14086" max="14329" width="9.140625" style="37"/>
    <col min="14330" max="14330" width="5" style="37" bestFit="1" customWidth="1"/>
    <col min="14331" max="14331" width="65.42578125" style="37" customWidth="1"/>
    <col min="14332" max="14332" width="15.7109375" style="37" customWidth="1"/>
    <col min="14333" max="14333" width="8.140625" style="37" customWidth="1"/>
    <col min="14334" max="14334" width="11.85546875" style="37" customWidth="1"/>
    <col min="14335" max="14335" width="8.85546875" style="37" customWidth="1"/>
    <col min="14336" max="14336" width="13.7109375" style="37" customWidth="1"/>
    <col min="14337" max="14337" width="15.5703125" style="37" customWidth="1"/>
    <col min="14338" max="14338" width="26.42578125" style="37" customWidth="1"/>
    <col min="14339" max="14339" width="9.140625" style="37"/>
    <col min="14340" max="14340" width="11.7109375" style="37" customWidth="1"/>
    <col min="14341" max="14341" width="13.5703125" style="37" customWidth="1"/>
    <col min="14342" max="14585" width="9.140625" style="37"/>
    <col min="14586" max="14586" width="5" style="37" bestFit="1" customWidth="1"/>
    <col min="14587" max="14587" width="65.42578125" style="37" customWidth="1"/>
    <col min="14588" max="14588" width="15.7109375" style="37" customWidth="1"/>
    <col min="14589" max="14589" width="8.140625" style="37" customWidth="1"/>
    <col min="14590" max="14590" width="11.85546875" style="37" customWidth="1"/>
    <col min="14591" max="14591" width="8.85546875" style="37" customWidth="1"/>
    <col min="14592" max="14592" width="13.7109375" style="37" customWidth="1"/>
    <col min="14593" max="14593" width="15.5703125" style="37" customWidth="1"/>
    <col min="14594" max="14594" width="26.42578125" style="37" customWidth="1"/>
    <col min="14595" max="14595" width="9.140625" style="37"/>
    <col min="14596" max="14596" width="11.7109375" style="37" customWidth="1"/>
    <col min="14597" max="14597" width="13.5703125" style="37" customWidth="1"/>
    <col min="14598" max="14841" width="9.140625" style="37"/>
    <col min="14842" max="14842" width="5" style="37" bestFit="1" customWidth="1"/>
    <col min="14843" max="14843" width="65.42578125" style="37" customWidth="1"/>
    <col min="14844" max="14844" width="15.7109375" style="37" customWidth="1"/>
    <col min="14845" max="14845" width="8.140625" style="37" customWidth="1"/>
    <col min="14846" max="14846" width="11.85546875" style="37" customWidth="1"/>
    <col min="14847" max="14847" width="8.85546875" style="37" customWidth="1"/>
    <col min="14848" max="14848" width="13.7109375" style="37" customWidth="1"/>
    <col min="14849" max="14849" width="15.5703125" style="37" customWidth="1"/>
    <col min="14850" max="14850" width="26.42578125" style="37" customWidth="1"/>
    <col min="14851" max="14851" width="9.140625" style="37"/>
    <col min="14852" max="14852" width="11.7109375" style="37" customWidth="1"/>
    <col min="14853" max="14853" width="13.5703125" style="37" customWidth="1"/>
    <col min="14854" max="15097" width="9.140625" style="37"/>
    <col min="15098" max="15098" width="5" style="37" bestFit="1" customWidth="1"/>
    <col min="15099" max="15099" width="65.42578125" style="37" customWidth="1"/>
    <col min="15100" max="15100" width="15.7109375" style="37" customWidth="1"/>
    <col min="15101" max="15101" width="8.140625" style="37" customWidth="1"/>
    <col min="15102" max="15102" width="11.85546875" style="37" customWidth="1"/>
    <col min="15103" max="15103" width="8.85546875" style="37" customWidth="1"/>
    <col min="15104" max="15104" width="13.7109375" style="37" customWidth="1"/>
    <col min="15105" max="15105" width="15.5703125" style="37" customWidth="1"/>
    <col min="15106" max="15106" width="26.42578125" style="37" customWidth="1"/>
    <col min="15107" max="15107" width="9.140625" style="37"/>
    <col min="15108" max="15108" width="11.7109375" style="37" customWidth="1"/>
    <col min="15109" max="15109" width="13.5703125" style="37" customWidth="1"/>
    <col min="15110" max="15353" width="9.140625" style="37"/>
    <col min="15354" max="15354" width="5" style="37" bestFit="1" customWidth="1"/>
    <col min="15355" max="15355" width="65.42578125" style="37" customWidth="1"/>
    <col min="15356" max="15356" width="15.7109375" style="37" customWidth="1"/>
    <col min="15357" max="15357" width="8.140625" style="37" customWidth="1"/>
    <col min="15358" max="15358" width="11.85546875" style="37" customWidth="1"/>
    <col min="15359" max="15359" width="8.85546875" style="37" customWidth="1"/>
    <col min="15360" max="15360" width="13.7109375" style="37" customWidth="1"/>
    <col min="15361" max="15361" width="15.5703125" style="37" customWidth="1"/>
    <col min="15362" max="15362" width="26.42578125" style="37" customWidth="1"/>
    <col min="15363" max="15363" width="9.140625" style="37"/>
    <col min="15364" max="15364" width="11.7109375" style="37" customWidth="1"/>
    <col min="15365" max="15365" width="13.5703125" style="37" customWidth="1"/>
    <col min="15366" max="15609" width="9.140625" style="37"/>
    <col min="15610" max="15610" width="5" style="37" bestFit="1" customWidth="1"/>
    <col min="15611" max="15611" width="65.42578125" style="37" customWidth="1"/>
    <col min="15612" max="15612" width="15.7109375" style="37" customWidth="1"/>
    <col min="15613" max="15613" width="8.140625" style="37" customWidth="1"/>
    <col min="15614" max="15614" width="11.85546875" style="37" customWidth="1"/>
    <col min="15615" max="15615" width="8.85546875" style="37" customWidth="1"/>
    <col min="15616" max="15616" width="13.7109375" style="37" customWidth="1"/>
    <col min="15617" max="15617" width="15.5703125" style="37" customWidth="1"/>
    <col min="15618" max="15618" width="26.42578125" style="37" customWidth="1"/>
    <col min="15619" max="15619" width="9.140625" style="37"/>
    <col min="15620" max="15620" width="11.7109375" style="37" customWidth="1"/>
    <col min="15621" max="15621" width="13.5703125" style="37" customWidth="1"/>
    <col min="15622" max="15865" width="9.140625" style="37"/>
    <col min="15866" max="15866" width="5" style="37" bestFit="1" customWidth="1"/>
    <col min="15867" max="15867" width="65.42578125" style="37" customWidth="1"/>
    <col min="15868" max="15868" width="15.7109375" style="37" customWidth="1"/>
    <col min="15869" max="15869" width="8.140625" style="37" customWidth="1"/>
    <col min="15870" max="15870" width="11.85546875" style="37" customWidth="1"/>
    <col min="15871" max="15871" width="8.85546875" style="37" customWidth="1"/>
    <col min="15872" max="15872" width="13.7109375" style="37" customWidth="1"/>
    <col min="15873" max="15873" width="15.5703125" style="37" customWidth="1"/>
    <col min="15874" max="15874" width="26.42578125" style="37" customWidth="1"/>
    <col min="15875" max="15875" width="9.140625" style="37"/>
    <col min="15876" max="15876" width="11.7109375" style="37" customWidth="1"/>
    <col min="15877" max="15877" width="13.5703125" style="37" customWidth="1"/>
    <col min="15878" max="16121" width="9.140625" style="37"/>
    <col min="16122" max="16122" width="5" style="37" bestFit="1" customWidth="1"/>
    <col min="16123" max="16123" width="65.42578125" style="37" customWidth="1"/>
    <col min="16124" max="16124" width="15.7109375" style="37" customWidth="1"/>
    <col min="16125" max="16125" width="8.140625" style="37" customWidth="1"/>
    <col min="16126" max="16126" width="11.85546875" style="37" customWidth="1"/>
    <col min="16127" max="16127" width="8.85546875" style="37" customWidth="1"/>
    <col min="16128" max="16128" width="13.7109375" style="37" customWidth="1"/>
    <col min="16129" max="16129" width="15.5703125" style="37" customWidth="1"/>
    <col min="16130" max="16130" width="26.42578125" style="37" customWidth="1"/>
    <col min="16131" max="16131" width="9.140625" style="37"/>
    <col min="16132" max="16132" width="11.7109375" style="37" customWidth="1"/>
    <col min="16133" max="16133" width="13.5703125" style="37" customWidth="1"/>
    <col min="16134" max="16384" width="9.140625" style="37"/>
  </cols>
  <sheetData>
    <row r="1" spans="1:11" ht="18">
      <c r="B1" s="1026" t="s">
        <v>78</v>
      </c>
      <c r="C1" s="1026"/>
      <c r="D1" s="1026"/>
      <c r="E1" s="1026"/>
      <c r="F1" s="38"/>
      <c r="G1" s="38"/>
    </row>
    <row r="2" spans="1:11" ht="14.25" customHeight="1">
      <c r="C2" s="39"/>
      <c r="D2" s="39"/>
      <c r="E2" s="39"/>
      <c r="F2" s="39"/>
      <c r="G2" s="39"/>
    </row>
    <row r="3" spans="1:11" ht="22.5" customHeight="1">
      <c r="B3" s="1027" t="s">
        <v>1660</v>
      </c>
      <c r="C3" s="1027"/>
      <c r="D3" s="1027"/>
      <c r="E3" s="1027"/>
      <c r="F3" s="1027"/>
      <c r="G3" s="1027"/>
      <c r="H3" s="40" t="s">
        <v>1874</v>
      </c>
    </row>
    <row r="4" spans="1:11" ht="12.75" customHeight="1">
      <c r="A4" s="41"/>
      <c r="B4" s="41"/>
      <c r="C4" s="41"/>
      <c r="D4" s="41"/>
      <c r="E4" s="41"/>
      <c r="F4" s="41"/>
      <c r="G4" s="41"/>
    </row>
    <row r="5" spans="1:11" ht="52.5" customHeight="1">
      <c r="A5" s="1028" t="s">
        <v>79</v>
      </c>
      <c r="B5" s="1030" t="s">
        <v>4</v>
      </c>
      <c r="C5" s="1031" t="s">
        <v>5</v>
      </c>
      <c r="D5" s="1030" t="s">
        <v>6</v>
      </c>
      <c r="E5" s="1033" t="s">
        <v>11</v>
      </c>
      <c r="F5" s="1034" t="s">
        <v>10</v>
      </c>
      <c r="G5" s="679" t="s">
        <v>80</v>
      </c>
      <c r="H5" s="679" t="s">
        <v>81</v>
      </c>
    </row>
    <row r="6" spans="1:11" ht="18.75" customHeight="1">
      <c r="A6" s="1029"/>
      <c r="B6" s="1030"/>
      <c r="C6" s="1032"/>
      <c r="D6" s="1030"/>
      <c r="E6" s="1033"/>
      <c r="F6" s="1034"/>
      <c r="G6" s="680" t="s">
        <v>12</v>
      </c>
      <c r="H6" s="680" t="s">
        <v>12</v>
      </c>
    </row>
    <row r="7" spans="1:11">
      <c r="A7" s="681" t="s">
        <v>82</v>
      </c>
      <c r="B7" s="681" t="s">
        <v>16</v>
      </c>
      <c r="C7" s="681" t="s">
        <v>19</v>
      </c>
      <c r="D7" s="681">
        <v>4</v>
      </c>
      <c r="E7" s="681">
        <v>5</v>
      </c>
      <c r="F7" s="681" t="s">
        <v>83</v>
      </c>
      <c r="G7" s="681">
        <v>7</v>
      </c>
      <c r="H7" s="681">
        <v>8</v>
      </c>
    </row>
    <row r="8" spans="1:11" ht="21.75" customHeight="1">
      <c r="A8" s="482">
        <v>1</v>
      </c>
      <c r="B8" s="483" t="s">
        <v>84</v>
      </c>
      <c r="C8" s="103">
        <v>7130800033</v>
      </c>
      <c r="D8" s="484" t="s">
        <v>15</v>
      </c>
      <c r="E8" s="100">
        <f>VLOOKUP(C8,'SOR RATE 2025-26'!A:D,4,0)</f>
        <v>4613.6900000000005</v>
      </c>
      <c r="F8" s="484">
        <v>4</v>
      </c>
      <c r="G8" s="485">
        <f>E8*F8</f>
        <v>18454.760000000002</v>
      </c>
      <c r="H8" s="486"/>
    </row>
    <row r="9" spans="1:11" ht="37.5" customHeight="1">
      <c r="A9" s="482">
        <v>2</v>
      </c>
      <c r="B9" s="483" t="s">
        <v>85</v>
      </c>
      <c r="C9" s="103">
        <v>7130601958</v>
      </c>
      <c r="D9" s="484" t="s">
        <v>18</v>
      </c>
      <c r="E9" s="100">
        <f>VLOOKUP(C9,'SOR RATE 2025-26'!A:D,4,0)/1000</f>
        <v>57.234720000000003</v>
      </c>
      <c r="F9" s="487">
        <v>1929.2</v>
      </c>
      <c r="G9" s="488"/>
      <c r="H9" s="100">
        <f>E9*F9</f>
        <v>110417.22182400001</v>
      </c>
    </row>
    <row r="10" spans="1:11" ht="23.25" customHeight="1">
      <c r="A10" s="482">
        <v>3</v>
      </c>
      <c r="B10" s="459" t="s">
        <v>86</v>
      </c>
      <c r="C10" s="103">
        <v>7130810608</v>
      </c>
      <c r="D10" s="482" t="s">
        <v>53</v>
      </c>
      <c r="E10" s="100">
        <f>VLOOKUP(C10,'SOR RATE 2025-26'!A:D,4,0)</f>
        <v>6381.15</v>
      </c>
      <c r="F10" s="482">
        <v>4</v>
      </c>
      <c r="G10" s="485">
        <f>F10*E10</f>
        <v>25524.6</v>
      </c>
      <c r="H10" s="100">
        <f t="shared" ref="H10:H15" si="0">F10*E10</f>
        <v>25524.6</v>
      </c>
      <c r="I10" s="1035"/>
      <c r="J10" s="1035"/>
      <c r="K10" s="1035"/>
    </row>
    <row r="11" spans="1:11" ht="19.5" customHeight="1">
      <c r="A11" s="482">
        <v>4</v>
      </c>
      <c r="B11" s="117" t="s">
        <v>1656</v>
      </c>
      <c r="C11" s="489">
        <v>7130820248</v>
      </c>
      <c r="D11" s="99" t="s">
        <v>15</v>
      </c>
      <c r="E11" s="100">
        <f>VLOOKUP(C11,'SOR RATE 2025-26'!A:D,4,0)</f>
        <v>329.72</v>
      </c>
      <c r="F11" s="482">
        <v>24</v>
      </c>
      <c r="G11" s="485">
        <f>F11*E11</f>
        <v>7913.2800000000007</v>
      </c>
      <c r="H11" s="100">
        <f t="shared" si="0"/>
        <v>7913.2800000000007</v>
      </c>
    </row>
    <row r="12" spans="1:11" ht="20.25" customHeight="1">
      <c r="A12" s="482">
        <v>5</v>
      </c>
      <c r="B12" s="117" t="s">
        <v>1655</v>
      </c>
      <c r="C12" s="103">
        <v>7130820013</v>
      </c>
      <c r="D12" s="99" t="s">
        <v>15</v>
      </c>
      <c r="E12" s="100">
        <f>VLOOKUP(C12,'SOR RATE 2025-26'!A:D,4,0)</f>
        <v>209.57</v>
      </c>
      <c r="F12" s="482">
        <v>24</v>
      </c>
      <c r="G12" s="485">
        <f>F12*E12</f>
        <v>5029.68</v>
      </c>
      <c r="H12" s="100">
        <f t="shared" si="0"/>
        <v>5029.68</v>
      </c>
    </row>
    <row r="13" spans="1:11" ht="21.75" customHeight="1">
      <c r="A13" s="482">
        <v>6</v>
      </c>
      <c r="B13" s="102" t="s">
        <v>89</v>
      </c>
      <c r="C13" s="103">
        <v>7130830063</v>
      </c>
      <c r="D13" s="104" t="s">
        <v>30</v>
      </c>
      <c r="E13" s="100">
        <f>VLOOKUP(C13,'SOR RATE 2025-26'!A:D,4,0)/1000</f>
        <v>108.62907000000001</v>
      </c>
      <c r="F13" s="482">
        <v>50</v>
      </c>
      <c r="G13" s="485">
        <f t="shared" ref="G13:G15" si="1">F13*E13</f>
        <v>5431.4535000000005</v>
      </c>
      <c r="H13" s="100">
        <f t="shared" si="0"/>
        <v>5431.4535000000005</v>
      </c>
    </row>
    <row r="14" spans="1:11" ht="16.5" customHeight="1">
      <c r="A14" s="490">
        <v>7</v>
      </c>
      <c r="B14" s="157" t="s">
        <v>28</v>
      </c>
      <c r="C14" s="491">
        <v>7130820009</v>
      </c>
      <c r="D14" s="490" t="s">
        <v>90</v>
      </c>
      <c r="E14" s="100">
        <f>VLOOKUP(C14,'SOR RATE 2025-26'!A:D,4,0)</f>
        <v>296.99</v>
      </c>
      <c r="F14" s="490">
        <v>8</v>
      </c>
      <c r="G14" s="492">
        <f t="shared" si="1"/>
        <v>2375.92</v>
      </c>
      <c r="H14" s="493">
        <f t="shared" si="0"/>
        <v>2375.92</v>
      </c>
    </row>
    <row r="15" spans="1:11" ht="17.25" customHeight="1">
      <c r="A15" s="482">
        <v>8</v>
      </c>
      <c r="B15" s="98" t="s">
        <v>91</v>
      </c>
      <c r="C15" s="484">
        <v>7130810006</v>
      </c>
      <c r="D15" s="482" t="s">
        <v>53</v>
      </c>
      <c r="E15" s="100">
        <f>VLOOKUP(C15,'SOR RATE 2025-26'!A:D,4,0)</f>
        <v>8079.4</v>
      </c>
      <c r="F15" s="482">
        <v>10</v>
      </c>
      <c r="G15" s="485">
        <f t="shared" si="1"/>
        <v>80794</v>
      </c>
      <c r="H15" s="100">
        <f t="shared" si="0"/>
        <v>80794</v>
      </c>
    </row>
    <row r="16" spans="1:11" ht="18" customHeight="1">
      <c r="A16" s="1036">
        <v>9</v>
      </c>
      <c r="B16" s="102" t="s">
        <v>92</v>
      </c>
      <c r="C16" s="103">
        <v>7130810193</v>
      </c>
      <c r="D16" s="104" t="s">
        <v>24</v>
      </c>
      <c r="E16" s="100">
        <f>VLOOKUP(C16,'SOR RATE 2025-26'!A:D,4,0)</f>
        <v>334.5</v>
      </c>
      <c r="F16" s="482">
        <v>16</v>
      </c>
      <c r="G16" s="485">
        <f>F16*E16</f>
        <v>5352</v>
      </c>
      <c r="H16" s="100"/>
    </row>
    <row r="17" spans="1:9" ht="19.5" customHeight="1">
      <c r="A17" s="1037"/>
      <c r="B17" s="102" t="s">
        <v>93</v>
      </c>
      <c r="C17" s="103">
        <v>7130810692</v>
      </c>
      <c r="D17" s="104" t="s">
        <v>24</v>
      </c>
      <c r="E17" s="100">
        <f>VLOOKUP(C17,'SOR RATE 2025-26'!A:D,4,0)</f>
        <v>371.1</v>
      </c>
      <c r="F17" s="482">
        <v>16</v>
      </c>
      <c r="G17" s="485"/>
      <c r="H17" s="100">
        <f>F17*E17</f>
        <v>5937.6</v>
      </c>
    </row>
    <row r="18" spans="1:9" ht="21.75" customHeight="1">
      <c r="A18" s="482">
        <v>10</v>
      </c>
      <c r="B18" s="102" t="s">
        <v>1661</v>
      </c>
      <c r="C18" s="103">
        <v>7131930321</v>
      </c>
      <c r="D18" s="97" t="s">
        <v>94</v>
      </c>
      <c r="E18" s="100">
        <f>VLOOKUP(C18,'SOR RATE 2025-26'!A:D,4,0)</f>
        <v>22318.6</v>
      </c>
      <c r="F18" s="482">
        <v>4</v>
      </c>
      <c r="G18" s="485">
        <f>F18*E18</f>
        <v>89274.4</v>
      </c>
      <c r="H18" s="100">
        <f>F18*E18</f>
        <v>89274.4</v>
      </c>
    </row>
    <row r="19" spans="1:9" ht="43.5" customHeight="1">
      <c r="A19" s="1038">
        <v>11</v>
      </c>
      <c r="B19" s="102" t="s">
        <v>95</v>
      </c>
      <c r="C19" s="484">
        <v>7130200202</v>
      </c>
      <c r="D19" s="494" t="s">
        <v>96</v>
      </c>
      <c r="E19" s="100">
        <f>VLOOKUP(C19,'SOR RATE 2025-26'!A:D,4,0)</f>
        <v>2970.0000000000005</v>
      </c>
      <c r="F19" s="495">
        <f>(0.55*4)</f>
        <v>2.2000000000000002</v>
      </c>
      <c r="G19" s="496">
        <f>F19*E19</f>
        <v>6534.0000000000018</v>
      </c>
      <c r="H19" s="497"/>
      <c r="I19" s="881" t="s">
        <v>1875</v>
      </c>
    </row>
    <row r="20" spans="1:9" ht="39.75" customHeight="1">
      <c r="A20" s="1038"/>
      <c r="B20" s="102" t="s">
        <v>97</v>
      </c>
      <c r="C20" s="484">
        <v>7130200202</v>
      </c>
      <c r="D20" s="494" t="s">
        <v>96</v>
      </c>
      <c r="E20" s="100">
        <f>VLOOKUP(C20,'SOR RATE 2025-26'!A:D,4,0)</f>
        <v>2970.0000000000005</v>
      </c>
      <c r="F20" s="495">
        <f>(0.65*4)</f>
        <v>2.6</v>
      </c>
      <c r="G20" s="498"/>
      <c r="H20" s="497">
        <f t="shared" ref="H20:H27" si="2">E20*F20</f>
        <v>7722.0000000000018</v>
      </c>
      <c r="I20" s="881" t="s">
        <v>1875</v>
      </c>
    </row>
    <row r="21" spans="1:9" ht="21" customHeight="1">
      <c r="A21" s="499">
        <v>12</v>
      </c>
      <c r="B21" s="102" t="s">
        <v>98</v>
      </c>
      <c r="C21" s="103">
        <v>7130600051</v>
      </c>
      <c r="D21" s="104" t="s">
        <v>18</v>
      </c>
      <c r="E21" s="100">
        <f>VLOOKUP(C21,'SOR RATE 2025-26'!A:D,4,0)/1000</f>
        <v>49.126339999999999</v>
      </c>
      <c r="F21" s="484">
        <v>240</v>
      </c>
      <c r="G21" s="485">
        <f>E21*F21</f>
        <v>11790.321599999999</v>
      </c>
      <c r="H21" s="100">
        <f t="shared" si="2"/>
        <v>11790.321599999999</v>
      </c>
    </row>
    <row r="22" spans="1:9" ht="17.25" customHeight="1">
      <c r="A22" s="482">
        <v>13</v>
      </c>
      <c r="B22" s="102" t="s">
        <v>27</v>
      </c>
      <c r="C22" s="103">
        <v>7130870013</v>
      </c>
      <c r="D22" s="104" t="s">
        <v>15</v>
      </c>
      <c r="E22" s="100">
        <f>VLOOKUP(C22,'SOR RATE 2025-26'!A:D,4,0)</f>
        <v>149.25</v>
      </c>
      <c r="F22" s="484">
        <v>4</v>
      </c>
      <c r="G22" s="485">
        <f>E22*F22</f>
        <v>597</v>
      </c>
      <c r="H22" s="100">
        <f t="shared" si="2"/>
        <v>597</v>
      </c>
    </row>
    <row r="23" spans="1:9" ht="17.25" customHeight="1">
      <c r="A23" s="482">
        <v>14</v>
      </c>
      <c r="B23" s="500" t="s">
        <v>99</v>
      </c>
      <c r="C23" s="103">
        <v>7130211158</v>
      </c>
      <c r="D23" s="104" t="s">
        <v>39</v>
      </c>
      <c r="E23" s="100">
        <f>VLOOKUP(C23,'SOR RATE 2025-26'!A:D,4,0)</f>
        <v>184.42</v>
      </c>
      <c r="F23" s="482">
        <v>6</v>
      </c>
      <c r="G23" s="485"/>
      <c r="H23" s="100">
        <f t="shared" si="2"/>
        <v>1106.52</v>
      </c>
    </row>
    <row r="24" spans="1:9" ht="17.25" customHeight="1">
      <c r="A24" s="482">
        <v>15</v>
      </c>
      <c r="B24" s="500" t="s">
        <v>100</v>
      </c>
      <c r="C24" s="103">
        <v>7130210809</v>
      </c>
      <c r="D24" s="104" t="s">
        <v>39</v>
      </c>
      <c r="E24" s="100">
        <f>VLOOKUP(C24,'SOR RATE 2025-26'!A:D,4,0)</f>
        <v>412.07</v>
      </c>
      <c r="F24" s="482">
        <v>6</v>
      </c>
      <c r="G24" s="485"/>
      <c r="H24" s="100">
        <f t="shared" si="2"/>
        <v>2472.42</v>
      </c>
    </row>
    <row r="25" spans="1:9" ht="21" customHeight="1">
      <c r="A25" s="482">
        <v>16</v>
      </c>
      <c r="B25" s="102" t="s">
        <v>41</v>
      </c>
      <c r="C25" s="103">
        <v>7130610206</v>
      </c>
      <c r="D25" s="104" t="s">
        <v>18</v>
      </c>
      <c r="E25" s="100">
        <f>VLOOKUP(C25,'SOR RATE 2025-26'!A:D,4,0)/1000</f>
        <v>86.441000000000003</v>
      </c>
      <c r="F25" s="482">
        <v>8</v>
      </c>
      <c r="G25" s="485">
        <f>E25*F25</f>
        <v>691.52800000000002</v>
      </c>
      <c r="H25" s="100">
        <f t="shared" si="2"/>
        <v>691.52800000000002</v>
      </c>
    </row>
    <row r="26" spans="1:9" ht="18" customHeight="1">
      <c r="A26" s="482">
        <v>17</v>
      </c>
      <c r="B26" s="500" t="s">
        <v>101</v>
      </c>
      <c r="C26" s="103">
        <v>7130880041</v>
      </c>
      <c r="D26" s="104" t="s">
        <v>15</v>
      </c>
      <c r="E26" s="100">
        <f>VLOOKUP(C26,'SOR RATE 2025-26'!A:D,4,0)</f>
        <v>104.33</v>
      </c>
      <c r="F26" s="482">
        <v>4</v>
      </c>
      <c r="G26" s="485">
        <f>E26*F26</f>
        <v>417.32</v>
      </c>
      <c r="H26" s="100">
        <f t="shared" si="2"/>
        <v>417.32</v>
      </c>
    </row>
    <row r="27" spans="1:9" ht="18" customHeight="1">
      <c r="A27" s="482">
        <v>18</v>
      </c>
      <c r="B27" s="500" t="s">
        <v>102</v>
      </c>
      <c r="C27" s="103">
        <v>7130810624</v>
      </c>
      <c r="D27" s="104" t="s">
        <v>15</v>
      </c>
      <c r="E27" s="100">
        <f>VLOOKUP(C27,'SOR RATE 2025-26'!A:D,4,0)</f>
        <v>103.11</v>
      </c>
      <c r="F27" s="482">
        <v>12</v>
      </c>
      <c r="G27" s="501">
        <f>E27*F27</f>
        <v>1237.32</v>
      </c>
      <c r="H27" s="502">
        <f t="shared" si="2"/>
        <v>1237.32</v>
      </c>
    </row>
    <row r="28" spans="1:9" ht="18" customHeight="1">
      <c r="A28" s="1036">
        <v>19</v>
      </c>
      <c r="B28" s="500" t="s">
        <v>103</v>
      </c>
      <c r="C28" s="500"/>
      <c r="D28" s="482" t="s">
        <v>18</v>
      </c>
      <c r="E28" s="100"/>
      <c r="F28" s="503"/>
      <c r="G28" s="485"/>
      <c r="H28" s="100"/>
    </row>
    <row r="29" spans="1:9" ht="18" customHeight="1">
      <c r="A29" s="1039"/>
      <c r="B29" s="102" t="s">
        <v>104</v>
      </c>
      <c r="C29" s="103">
        <v>7130620609</v>
      </c>
      <c r="D29" s="104" t="s">
        <v>18</v>
      </c>
      <c r="E29" s="100">
        <f>VLOOKUP(C29,'SOR RATE 2025-26'!A:D,4,0)</f>
        <v>87.55</v>
      </c>
      <c r="F29" s="482">
        <v>2</v>
      </c>
      <c r="G29" s="485"/>
      <c r="H29" s="100">
        <f>E29*F29</f>
        <v>175.1</v>
      </c>
    </row>
    <row r="30" spans="1:9" ht="18" customHeight="1">
      <c r="A30" s="1039"/>
      <c r="B30" s="102" t="s">
        <v>44</v>
      </c>
      <c r="C30" s="103">
        <v>7130620614</v>
      </c>
      <c r="D30" s="104" t="s">
        <v>18</v>
      </c>
      <c r="E30" s="100">
        <f>VLOOKUP(C30,'SOR RATE 2025-26'!A:D,4,0)</f>
        <v>86.09</v>
      </c>
      <c r="F30" s="482">
        <v>2</v>
      </c>
      <c r="G30" s="485"/>
      <c r="H30" s="100">
        <f>E30*F30</f>
        <v>172.18</v>
      </c>
    </row>
    <row r="31" spans="1:9" ht="18" customHeight="1">
      <c r="A31" s="1039"/>
      <c r="B31" s="102" t="s">
        <v>45</v>
      </c>
      <c r="C31" s="103">
        <v>7130620619</v>
      </c>
      <c r="D31" s="104" t="s">
        <v>18</v>
      </c>
      <c r="E31" s="100">
        <f>VLOOKUP(C31,'SOR RATE 2025-26'!A:D,4,0)</f>
        <v>86.09</v>
      </c>
      <c r="F31" s="482">
        <v>10</v>
      </c>
      <c r="G31" s="485">
        <f>E31*F31</f>
        <v>860.90000000000009</v>
      </c>
      <c r="H31" s="100">
        <f>E31*F31</f>
        <v>860.90000000000009</v>
      </c>
    </row>
    <row r="32" spans="1:9" ht="18" customHeight="1">
      <c r="A32" s="1037"/>
      <c r="B32" s="102" t="s">
        <v>105</v>
      </c>
      <c r="C32" s="103">
        <v>7130620631</v>
      </c>
      <c r="D32" s="104" t="s">
        <v>18</v>
      </c>
      <c r="E32" s="100">
        <f>VLOOKUP(C32,'SOR RATE 2025-26'!A:D,4,0)</f>
        <v>84.63</v>
      </c>
      <c r="F32" s="482">
        <v>15</v>
      </c>
      <c r="G32" s="485">
        <f>E32*F32</f>
        <v>1269.4499999999998</v>
      </c>
      <c r="H32" s="100">
        <f>E32*F32</f>
        <v>1269.4499999999998</v>
      </c>
    </row>
    <row r="33" spans="1:12" ht="18" customHeight="1">
      <c r="A33" s="499">
        <v>20</v>
      </c>
      <c r="B33" s="500" t="s">
        <v>106</v>
      </c>
      <c r="C33" s="103">
        <v>7130830585</v>
      </c>
      <c r="D33" s="104" t="s">
        <v>15</v>
      </c>
      <c r="E33" s="100">
        <f>VLOOKUP(C33,'SOR RATE 2025-26'!A:D,4,0)</f>
        <v>360.25</v>
      </c>
      <c r="F33" s="482">
        <v>6</v>
      </c>
      <c r="G33" s="485">
        <f>E33*F33</f>
        <v>2161.5</v>
      </c>
      <c r="H33" s="100">
        <f>E33*F33</f>
        <v>2161.5</v>
      </c>
    </row>
    <row r="34" spans="1:12" ht="21.75" customHeight="1">
      <c r="A34" s="504">
        <v>21</v>
      </c>
      <c r="B34" s="110" t="s">
        <v>61</v>
      </c>
      <c r="C34" s="505"/>
      <c r="D34" s="97"/>
      <c r="E34" s="97"/>
      <c r="F34" s="97"/>
      <c r="G34" s="111">
        <f>SUM(G8:G33)</f>
        <v>265709.43310000002</v>
      </c>
      <c r="H34" s="111">
        <f>SUM(H8:H33)</f>
        <v>363371.71492400009</v>
      </c>
    </row>
    <row r="35" spans="1:12" ht="21.75" customHeight="1">
      <c r="A35" s="504">
        <v>22</v>
      </c>
      <c r="B35" s="110" t="s">
        <v>62</v>
      </c>
      <c r="C35" s="506"/>
      <c r="D35" s="507"/>
      <c r="E35" s="97"/>
      <c r="F35" s="508"/>
      <c r="G35" s="509">
        <f>G34/1.18</f>
        <v>225177.48567796612</v>
      </c>
      <c r="H35" s="510">
        <f>H34/1.18</f>
        <v>307942.1312915255</v>
      </c>
      <c r="L35" s="37" t="s">
        <v>1850</v>
      </c>
    </row>
    <row r="36" spans="1:12" ht="21" customHeight="1">
      <c r="A36" s="482">
        <v>23</v>
      </c>
      <c r="B36" s="102" t="s">
        <v>1763</v>
      </c>
      <c r="C36" s="511"/>
      <c r="D36" s="511"/>
      <c r="E36" s="482">
        <v>7.4999999999999997E-2</v>
      </c>
      <c r="F36" s="512"/>
      <c r="G36" s="513">
        <f>G35*E36</f>
        <v>16888.31142584746</v>
      </c>
      <c r="H36" s="502">
        <f>H35*E36</f>
        <v>23095.659846864412</v>
      </c>
    </row>
    <row r="37" spans="1:12" ht="20.25" customHeight="1">
      <c r="A37" s="482">
        <v>24</v>
      </c>
      <c r="B37" s="514" t="s">
        <v>107</v>
      </c>
      <c r="C37" s="500"/>
      <c r="D37" s="104" t="s">
        <v>66</v>
      </c>
      <c r="E37" s="118">
        <f>719.44986*1.029</f>
        <v>740.31390593999993</v>
      </c>
      <c r="F37" s="495">
        <f>(0.55*4)</f>
        <v>2.2000000000000002</v>
      </c>
      <c r="G37" s="485">
        <f>E37*F37</f>
        <v>1628.690593068</v>
      </c>
      <c r="H37" s="100"/>
    </row>
    <row r="38" spans="1:12" ht="20.25" customHeight="1">
      <c r="A38" s="482">
        <v>25</v>
      </c>
      <c r="B38" s="514" t="s">
        <v>108</v>
      </c>
      <c r="C38" s="500"/>
      <c r="D38" s="104" t="s">
        <v>66</v>
      </c>
      <c r="E38" s="118">
        <f>719.44986*1.029</f>
        <v>740.31390593999993</v>
      </c>
      <c r="F38" s="495">
        <f>(0.65*4)</f>
        <v>2.6</v>
      </c>
      <c r="G38" s="485"/>
      <c r="H38" s="100">
        <f>E38*F38</f>
        <v>1924.8161554439998</v>
      </c>
    </row>
    <row r="39" spans="1:12" ht="20.25" customHeight="1">
      <c r="A39" s="482">
        <v>26</v>
      </c>
      <c r="B39" s="102" t="s">
        <v>109</v>
      </c>
      <c r="C39" s="500"/>
      <c r="D39" s="104"/>
      <c r="E39" s="100"/>
      <c r="F39" s="482"/>
      <c r="G39" s="515">
        <v>19378.52</v>
      </c>
      <c r="H39" s="101">
        <v>22014.19</v>
      </c>
    </row>
    <row r="40" spans="1:12" ht="19.5" customHeight="1">
      <c r="A40" s="482">
        <v>27</v>
      </c>
      <c r="B40" s="459" t="s">
        <v>1759</v>
      </c>
      <c r="C40" s="459"/>
      <c r="D40" s="97"/>
      <c r="E40" s="97"/>
      <c r="F40" s="97"/>
      <c r="G40" s="516"/>
      <c r="H40" s="101"/>
    </row>
    <row r="41" spans="1:12" s="3" customFormat="1" ht="19.5" customHeight="1">
      <c r="A41" s="283" t="s">
        <v>67</v>
      </c>
      <c r="B41" s="282" t="s">
        <v>1629</v>
      </c>
      <c r="C41" s="456"/>
      <c r="D41" s="457"/>
      <c r="E41" s="286"/>
      <c r="F41" s="286">
        <v>0.02</v>
      </c>
      <c r="G41" s="458">
        <f>G35*F41</f>
        <v>4503.5497135593223</v>
      </c>
      <c r="H41" s="458">
        <f>H35*F41</f>
        <v>6158.8426258305099</v>
      </c>
      <c r="I41" s="37"/>
    </row>
    <row r="42" spans="1:12" ht="32.25" customHeight="1">
      <c r="A42" s="283">
        <v>28</v>
      </c>
      <c r="B42" s="282" t="s">
        <v>1855</v>
      </c>
      <c r="C42" s="283"/>
      <c r="D42" s="284"/>
      <c r="E42" s="289"/>
      <c r="F42" s="289"/>
      <c r="G42" s="309">
        <f>(G35+G36+G37+G38+G39+G41)*0.125</f>
        <v>33447.069676305116</v>
      </c>
      <c r="H42" s="309">
        <f>(H35+H36+H37+H38+H39+H41)*0.125</f>
        <v>45141.954989958052</v>
      </c>
    </row>
    <row r="43" spans="1:12" ht="32.25" customHeight="1">
      <c r="A43" s="517">
        <v>29</v>
      </c>
      <c r="B43" s="327" t="s">
        <v>1659</v>
      </c>
      <c r="C43" s="283"/>
      <c r="D43" s="284"/>
      <c r="E43" s="289"/>
      <c r="F43" s="289"/>
      <c r="G43" s="328">
        <f>G35+G36+G37+G38+G39+G41+G42</f>
        <v>301023.62708674604</v>
      </c>
      <c r="H43" s="328">
        <f>H35+H36+H37+H38+H39+H41+H42</f>
        <v>406277.59490962245</v>
      </c>
    </row>
    <row r="44" spans="1:12" ht="21.75" customHeight="1">
      <c r="A44" s="482">
        <v>30</v>
      </c>
      <c r="B44" s="102" t="s">
        <v>1775</v>
      </c>
      <c r="C44" s="459"/>
      <c r="D44" s="97"/>
      <c r="E44" s="100">
        <v>0.09</v>
      </c>
      <c r="F44" s="97"/>
      <c r="G44" s="485">
        <f>G43*E44</f>
        <v>27092.126437807143</v>
      </c>
      <c r="H44" s="100">
        <f>H43*E44</f>
        <v>36564.983541866022</v>
      </c>
    </row>
    <row r="45" spans="1:12" ht="21.75" customHeight="1">
      <c r="A45" s="482">
        <v>31</v>
      </c>
      <c r="B45" s="102" t="s">
        <v>1776</v>
      </c>
      <c r="C45" s="459"/>
      <c r="D45" s="97"/>
      <c r="E45" s="100">
        <v>0.09</v>
      </c>
      <c r="F45" s="97"/>
      <c r="G45" s="485">
        <f>G43*E45</f>
        <v>27092.126437807143</v>
      </c>
      <c r="H45" s="100">
        <f>H43*E45</f>
        <v>36564.983541866022</v>
      </c>
    </row>
    <row r="46" spans="1:12" ht="21" customHeight="1">
      <c r="A46" s="482">
        <v>32</v>
      </c>
      <c r="B46" s="102" t="s">
        <v>1777</v>
      </c>
      <c r="C46" s="500"/>
      <c r="D46" s="97"/>
      <c r="E46" s="97"/>
      <c r="F46" s="97"/>
      <c r="G46" s="485">
        <f>G43+G44+G45</f>
        <v>355207.87996236037</v>
      </c>
      <c r="H46" s="100">
        <f>H43+H44+H45</f>
        <v>479407.56199335447</v>
      </c>
    </row>
    <row r="47" spans="1:12" ht="22.5" customHeight="1">
      <c r="A47" s="504">
        <v>33</v>
      </c>
      <c r="B47" s="127" t="s">
        <v>74</v>
      </c>
      <c r="C47" s="518"/>
      <c r="D47" s="519"/>
      <c r="E47" s="519"/>
      <c r="F47" s="519"/>
      <c r="G47" s="520">
        <f>ROUND(G46,0)</f>
        <v>355208</v>
      </c>
      <c r="H47" s="111">
        <f>ROUND(H46,0)</f>
        <v>479408</v>
      </c>
    </row>
    <row r="48" spans="1:12">
      <c r="A48" s="1017" t="s">
        <v>75</v>
      </c>
      <c r="B48" s="1017"/>
      <c r="C48" s="480"/>
      <c r="D48" s="481"/>
      <c r="E48" s="249"/>
      <c r="F48" s="249"/>
      <c r="G48" s="249"/>
      <c r="H48" s="249"/>
    </row>
    <row r="49" spans="1:8" ht="31.5" customHeight="1">
      <c r="A49" s="742">
        <v>1</v>
      </c>
      <c r="B49" s="1018" t="s">
        <v>1931</v>
      </c>
      <c r="C49" s="1018"/>
      <c r="D49" s="1018"/>
      <c r="E49" s="1018"/>
      <c r="F49" s="1018"/>
      <c r="G49" s="1018"/>
      <c r="H49" s="691"/>
    </row>
    <row r="50" spans="1:8">
      <c r="A50" s="480">
        <v>2</v>
      </c>
      <c r="B50" s="1011" t="s">
        <v>77</v>
      </c>
      <c r="C50" s="1011"/>
      <c r="D50" s="1011"/>
      <c r="E50" s="1011"/>
      <c r="F50" s="1011"/>
      <c r="G50" s="1011"/>
      <c r="H50" s="18"/>
    </row>
  </sheetData>
  <mergeCells count="15">
    <mergeCell ref="I10:K10"/>
    <mergeCell ref="A16:A17"/>
    <mergeCell ref="A19:A20"/>
    <mergeCell ref="A28:A32"/>
    <mergeCell ref="B49:G49"/>
    <mergeCell ref="B50:G50"/>
    <mergeCell ref="B1:E1"/>
    <mergeCell ref="B3:G3"/>
    <mergeCell ref="A5:A6"/>
    <mergeCell ref="B5:B6"/>
    <mergeCell ref="C5:C6"/>
    <mergeCell ref="D5:D6"/>
    <mergeCell ref="E5:E6"/>
    <mergeCell ref="F5:F6"/>
    <mergeCell ref="A48:B48"/>
  </mergeCells>
  <conditionalFormatting sqref="B34">
    <cfRule type="cellIs" dxfId="27" priority="2" stopIfTrue="1" operator="equal">
      <formula>"?"</formula>
    </cfRule>
  </conditionalFormatting>
  <conditionalFormatting sqref="B35">
    <cfRule type="cellIs" dxfId="26" priority="1" stopIfTrue="1" operator="equal">
      <formula>"?"</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pane xSplit="3" ySplit="7" topLeftCell="D47" activePane="bottomRight" state="frozen"/>
      <selection pane="topRight" activeCell="D1" sqref="D1"/>
      <selection pane="bottomLeft" activeCell="A8" sqref="A8"/>
      <selection pane="bottomRight" activeCell="M49" sqref="M49"/>
    </sheetView>
  </sheetViews>
  <sheetFormatPr defaultRowHeight="15"/>
  <cols>
    <col min="1" max="1" width="4.140625" style="55" customWidth="1"/>
    <col min="2" max="2" width="51.5703125" style="37" customWidth="1"/>
    <col min="3" max="3" width="15.140625" style="57" customWidth="1"/>
    <col min="4" max="4" width="6.7109375" style="37" customWidth="1"/>
    <col min="5" max="5" width="6.85546875" style="37" customWidth="1"/>
    <col min="6" max="6" width="10.5703125" style="37" customWidth="1"/>
    <col min="7" max="7" width="12.42578125" style="37" customWidth="1"/>
    <col min="8" max="8" width="8.28515625" style="37" customWidth="1"/>
    <col min="9" max="9" width="10.85546875" style="37" bestFit="1" customWidth="1"/>
    <col min="10" max="10" width="12.42578125" style="37" customWidth="1"/>
    <col min="11" max="11" width="7.42578125" style="37" customWidth="1"/>
    <col min="12" max="12" width="9.5703125" style="37" customWidth="1"/>
    <col min="13" max="13" width="11" style="37" customWidth="1"/>
    <col min="14" max="14" width="21" style="37" customWidth="1"/>
    <col min="15" max="15" width="8.42578125" style="37" customWidth="1"/>
    <col min="16" max="16" width="10.7109375" style="37" customWidth="1"/>
    <col min="17" max="255" width="9.140625" style="37"/>
    <col min="256" max="256" width="4.140625" style="37" customWidth="1"/>
    <col min="257" max="257" width="51.5703125" style="37" customWidth="1"/>
    <col min="258" max="258" width="15.140625" style="37" customWidth="1"/>
    <col min="259" max="259" width="6.7109375" style="37" customWidth="1"/>
    <col min="260" max="260" width="6.85546875" style="37" customWidth="1"/>
    <col min="261" max="261" width="9.7109375" style="37" customWidth="1"/>
    <col min="262" max="262" width="11" style="37" customWidth="1"/>
    <col min="263" max="263" width="7.140625" style="37" customWidth="1"/>
    <col min="264" max="264" width="9.85546875" style="37" bestFit="1" customWidth="1"/>
    <col min="265" max="265" width="12.42578125" style="37" customWidth="1"/>
    <col min="266" max="266" width="7.42578125" style="37" customWidth="1"/>
    <col min="267" max="267" width="9.5703125" style="37" customWidth="1"/>
    <col min="268" max="268" width="11" style="37" customWidth="1"/>
    <col min="269" max="269" width="22.42578125" style="37" customWidth="1"/>
    <col min="270" max="270" width="13.28515625" style="37" customWidth="1"/>
    <col min="271" max="271" width="18.5703125" style="37" customWidth="1"/>
    <col min="272" max="511" width="9.140625" style="37"/>
    <col min="512" max="512" width="4.140625" style="37" customWidth="1"/>
    <col min="513" max="513" width="51.5703125" style="37" customWidth="1"/>
    <col min="514" max="514" width="15.140625" style="37" customWidth="1"/>
    <col min="515" max="515" width="6.7109375" style="37" customWidth="1"/>
    <col min="516" max="516" width="6.85546875" style="37" customWidth="1"/>
    <col min="517" max="517" width="9.7109375" style="37" customWidth="1"/>
    <col min="518" max="518" width="11" style="37" customWidth="1"/>
    <col min="519" max="519" width="7.140625" style="37" customWidth="1"/>
    <col min="520" max="520" width="9.85546875" style="37" bestFit="1" customWidth="1"/>
    <col min="521" max="521" width="12.42578125" style="37" customWidth="1"/>
    <col min="522" max="522" width="7.42578125" style="37" customWidth="1"/>
    <col min="523" max="523" width="9.5703125" style="37" customWidth="1"/>
    <col min="524" max="524" width="11" style="37" customWidth="1"/>
    <col min="525" max="525" width="22.42578125" style="37" customWidth="1"/>
    <col min="526" max="526" width="13.28515625" style="37" customWidth="1"/>
    <col min="527" max="527" width="18.5703125" style="37" customWidth="1"/>
    <col min="528" max="767" width="9.140625" style="37"/>
    <col min="768" max="768" width="4.140625" style="37" customWidth="1"/>
    <col min="769" max="769" width="51.5703125" style="37" customWidth="1"/>
    <col min="770" max="770" width="15.140625" style="37" customWidth="1"/>
    <col min="771" max="771" width="6.7109375" style="37" customWidth="1"/>
    <col min="772" max="772" width="6.85546875" style="37" customWidth="1"/>
    <col min="773" max="773" width="9.7109375" style="37" customWidth="1"/>
    <col min="774" max="774" width="11" style="37" customWidth="1"/>
    <col min="775" max="775" width="7.140625" style="37" customWidth="1"/>
    <col min="776" max="776" width="9.85546875" style="37" bestFit="1" customWidth="1"/>
    <col min="777" max="777" width="12.42578125" style="37" customWidth="1"/>
    <col min="778" max="778" width="7.42578125" style="37" customWidth="1"/>
    <col min="779" max="779" width="9.5703125" style="37" customWidth="1"/>
    <col min="780" max="780" width="11" style="37" customWidth="1"/>
    <col min="781" max="781" width="22.42578125" style="37" customWidth="1"/>
    <col min="782" max="782" width="13.28515625" style="37" customWidth="1"/>
    <col min="783" max="783" width="18.5703125" style="37" customWidth="1"/>
    <col min="784" max="1023" width="9.140625" style="37"/>
    <col min="1024" max="1024" width="4.140625" style="37" customWidth="1"/>
    <col min="1025" max="1025" width="51.5703125" style="37" customWidth="1"/>
    <col min="1026" max="1026" width="15.140625" style="37" customWidth="1"/>
    <col min="1027" max="1027" width="6.7109375" style="37" customWidth="1"/>
    <col min="1028" max="1028" width="6.85546875" style="37" customWidth="1"/>
    <col min="1029" max="1029" width="9.7109375" style="37" customWidth="1"/>
    <col min="1030" max="1030" width="11" style="37" customWidth="1"/>
    <col min="1031" max="1031" width="7.140625" style="37" customWidth="1"/>
    <col min="1032" max="1032" width="9.85546875" style="37" bestFit="1" customWidth="1"/>
    <col min="1033" max="1033" width="12.42578125" style="37" customWidth="1"/>
    <col min="1034" max="1034" width="7.42578125" style="37" customWidth="1"/>
    <col min="1035" max="1035" width="9.5703125" style="37" customWidth="1"/>
    <col min="1036" max="1036" width="11" style="37" customWidth="1"/>
    <col min="1037" max="1037" width="22.42578125" style="37" customWidth="1"/>
    <col min="1038" max="1038" width="13.28515625" style="37" customWidth="1"/>
    <col min="1039" max="1039" width="18.5703125" style="37" customWidth="1"/>
    <col min="1040" max="1279" width="9.140625" style="37"/>
    <col min="1280" max="1280" width="4.140625" style="37" customWidth="1"/>
    <col min="1281" max="1281" width="51.5703125" style="37" customWidth="1"/>
    <col min="1282" max="1282" width="15.140625" style="37" customWidth="1"/>
    <col min="1283" max="1283" width="6.7109375" style="37" customWidth="1"/>
    <col min="1284" max="1284" width="6.85546875" style="37" customWidth="1"/>
    <col min="1285" max="1285" width="9.7109375" style="37" customWidth="1"/>
    <col min="1286" max="1286" width="11" style="37" customWidth="1"/>
    <col min="1287" max="1287" width="7.140625" style="37" customWidth="1"/>
    <col min="1288" max="1288" width="9.85546875" style="37" bestFit="1" customWidth="1"/>
    <col min="1289" max="1289" width="12.42578125" style="37" customWidth="1"/>
    <col min="1290" max="1290" width="7.42578125" style="37" customWidth="1"/>
    <col min="1291" max="1291" width="9.5703125" style="37" customWidth="1"/>
    <col min="1292" max="1292" width="11" style="37" customWidth="1"/>
    <col min="1293" max="1293" width="22.42578125" style="37" customWidth="1"/>
    <col min="1294" max="1294" width="13.28515625" style="37" customWidth="1"/>
    <col min="1295" max="1295" width="18.5703125" style="37" customWidth="1"/>
    <col min="1296" max="1535" width="9.140625" style="37"/>
    <col min="1536" max="1536" width="4.140625" style="37" customWidth="1"/>
    <col min="1537" max="1537" width="51.5703125" style="37" customWidth="1"/>
    <col min="1538" max="1538" width="15.140625" style="37" customWidth="1"/>
    <col min="1539" max="1539" width="6.7109375" style="37" customWidth="1"/>
    <col min="1540" max="1540" width="6.85546875" style="37" customWidth="1"/>
    <col min="1541" max="1541" width="9.7109375" style="37" customWidth="1"/>
    <col min="1542" max="1542" width="11" style="37" customWidth="1"/>
    <col min="1543" max="1543" width="7.140625" style="37" customWidth="1"/>
    <col min="1544" max="1544" width="9.85546875" style="37" bestFit="1" customWidth="1"/>
    <col min="1545" max="1545" width="12.42578125" style="37" customWidth="1"/>
    <col min="1546" max="1546" width="7.42578125" style="37" customWidth="1"/>
    <col min="1547" max="1547" width="9.5703125" style="37" customWidth="1"/>
    <col min="1548" max="1548" width="11" style="37" customWidth="1"/>
    <col min="1549" max="1549" width="22.42578125" style="37" customWidth="1"/>
    <col min="1550" max="1550" width="13.28515625" style="37" customWidth="1"/>
    <col min="1551" max="1551" width="18.5703125" style="37" customWidth="1"/>
    <col min="1552" max="1791" width="9.140625" style="37"/>
    <col min="1792" max="1792" width="4.140625" style="37" customWidth="1"/>
    <col min="1793" max="1793" width="51.5703125" style="37" customWidth="1"/>
    <col min="1794" max="1794" width="15.140625" style="37" customWidth="1"/>
    <col min="1795" max="1795" width="6.7109375" style="37" customWidth="1"/>
    <col min="1796" max="1796" width="6.85546875" style="37" customWidth="1"/>
    <col min="1797" max="1797" width="9.7109375" style="37" customWidth="1"/>
    <col min="1798" max="1798" width="11" style="37" customWidth="1"/>
    <col min="1799" max="1799" width="7.140625" style="37" customWidth="1"/>
    <col min="1800" max="1800" width="9.85546875" style="37" bestFit="1" customWidth="1"/>
    <col min="1801" max="1801" width="12.42578125" style="37" customWidth="1"/>
    <col min="1802" max="1802" width="7.42578125" style="37" customWidth="1"/>
    <col min="1803" max="1803" width="9.5703125" style="37" customWidth="1"/>
    <col min="1804" max="1804" width="11" style="37" customWidth="1"/>
    <col min="1805" max="1805" width="22.42578125" style="37" customWidth="1"/>
    <col min="1806" max="1806" width="13.28515625" style="37" customWidth="1"/>
    <col min="1807" max="1807" width="18.5703125" style="37" customWidth="1"/>
    <col min="1808" max="2047" width="9.140625" style="37"/>
    <col min="2048" max="2048" width="4.140625" style="37" customWidth="1"/>
    <col min="2049" max="2049" width="51.5703125" style="37" customWidth="1"/>
    <col min="2050" max="2050" width="15.140625" style="37" customWidth="1"/>
    <col min="2051" max="2051" width="6.7109375" style="37" customWidth="1"/>
    <col min="2052" max="2052" width="6.85546875" style="37" customWidth="1"/>
    <col min="2053" max="2053" width="9.7109375" style="37" customWidth="1"/>
    <col min="2054" max="2054" width="11" style="37" customWidth="1"/>
    <col min="2055" max="2055" width="7.140625" style="37" customWidth="1"/>
    <col min="2056" max="2056" width="9.85546875" style="37" bestFit="1" customWidth="1"/>
    <col min="2057" max="2057" width="12.42578125" style="37" customWidth="1"/>
    <col min="2058" max="2058" width="7.42578125" style="37" customWidth="1"/>
    <col min="2059" max="2059" width="9.5703125" style="37" customWidth="1"/>
    <col min="2060" max="2060" width="11" style="37" customWidth="1"/>
    <col min="2061" max="2061" width="22.42578125" style="37" customWidth="1"/>
    <col min="2062" max="2062" width="13.28515625" style="37" customWidth="1"/>
    <col min="2063" max="2063" width="18.5703125" style="37" customWidth="1"/>
    <col min="2064" max="2303" width="9.140625" style="37"/>
    <col min="2304" max="2304" width="4.140625" style="37" customWidth="1"/>
    <col min="2305" max="2305" width="51.5703125" style="37" customWidth="1"/>
    <col min="2306" max="2306" width="15.140625" style="37" customWidth="1"/>
    <col min="2307" max="2307" width="6.7109375" style="37" customWidth="1"/>
    <col min="2308" max="2308" width="6.85546875" style="37" customWidth="1"/>
    <col min="2309" max="2309" width="9.7109375" style="37" customWidth="1"/>
    <col min="2310" max="2310" width="11" style="37" customWidth="1"/>
    <col min="2311" max="2311" width="7.140625" style="37" customWidth="1"/>
    <col min="2312" max="2312" width="9.85546875" style="37" bestFit="1" customWidth="1"/>
    <col min="2313" max="2313" width="12.42578125" style="37" customWidth="1"/>
    <col min="2314" max="2314" width="7.42578125" style="37" customWidth="1"/>
    <col min="2315" max="2315" width="9.5703125" style="37" customWidth="1"/>
    <col min="2316" max="2316" width="11" style="37" customWidth="1"/>
    <col min="2317" max="2317" width="22.42578125" style="37" customWidth="1"/>
    <col min="2318" max="2318" width="13.28515625" style="37" customWidth="1"/>
    <col min="2319" max="2319" width="18.5703125" style="37" customWidth="1"/>
    <col min="2320" max="2559" width="9.140625" style="37"/>
    <col min="2560" max="2560" width="4.140625" style="37" customWidth="1"/>
    <col min="2561" max="2561" width="51.5703125" style="37" customWidth="1"/>
    <col min="2562" max="2562" width="15.140625" style="37" customWidth="1"/>
    <col min="2563" max="2563" width="6.7109375" style="37" customWidth="1"/>
    <col min="2564" max="2564" width="6.85546875" style="37" customWidth="1"/>
    <col min="2565" max="2565" width="9.7109375" style="37" customWidth="1"/>
    <col min="2566" max="2566" width="11" style="37" customWidth="1"/>
    <col min="2567" max="2567" width="7.140625" style="37" customWidth="1"/>
    <col min="2568" max="2568" width="9.85546875" style="37" bestFit="1" customWidth="1"/>
    <col min="2569" max="2569" width="12.42578125" style="37" customWidth="1"/>
    <col min="2570" max="2570" width="7.42578125" style="37" customWidth="1"/>
    <col min="2571" max="2571" width="9.5703125" style="37" customWidth="1"/>
    <col min="2572" max="2572" width="11" style="37" customWidth="1"/>
    <col min="2573" max="2573" width="22.42578125" style="37" customWidth="1"/>
    <col min="2574" max="2574" width="13.28515625" style="37" customWidth="1"/>
    <col min="2575" max="2575" width="18.5703125" style="37" customWidth="1"/>
    <col min="2576" max="2815" width="9.140625" style="37"/>
    <col min="2816" max="2816" width="4.140625" style="37" customWidth="1"/>
    <col min="2817" max="2817" width="51.5703125" style="37" customWidth="1"/>
    <col min="2818" max="2818" width="15.140625" style="37" customWidth="1"/>
    <col min="2819" max="2819" width="6.7109375" style="37" customWidth="1"/>
    <col min="2820" max="2820" width="6.85546875" style="37" customWidth="1"/>
    <col min="2821" max="2821" width="9.7109375" style="37" customWidth="1"/>
    <col min="2822" max="2822" width="11" style="37" customWidth="1"/>
    <col min="2823" max="2823" width="7.140625" style="37" customWidth="1"/>
    <col min="2824" max="2824" width="9.85546875" style="37" bestFit="1" customWidth="1"/>
    <col min="2825" max="2825" width="12.42578125" style="37" customWidth="1"/>
    <col min="2826" max="2826" width="7.42578125" style="37" customWidth="1"/>
    <col min="2827" max="2827" width="9.5703125" style="37" customWidth="1"/>
    <col min="2828" max="2828" width="11" style="37" customWidth="1"/>
    <col min="2829" max="2829" width="22.42578125" style="37" customWidth="1"/>
    <col min="2830" max="2830" width="13.28515625" style="37" customWidth="1"/>
    <col min="2831" max="2831" width="18.5703125" style="37" customWidth="1"/>
    <col min="2832" max="3071" width="9.140625" style="37"/>
    <col min="3072" max="3072" width="4.140625" style="37" customWidth="1"/>
    <col min="3073" max="3073" width="51.5703125" style="37" customWidth="1"/>
    <col min="3074" max="3074" width="15.140625" style="37" customWidth="1"/>
    <col min="3075" max="3075" width="6.7109375" style="37" customWidth="1"/>
    <col min="3076" max="3076" width="6.85546875" style="37" customWidth="1"/>
    <col min="3077" max="3077" width="9.7109375" style="37" customWidth="1"/>
    <col min="3078" max="3078" width="11" style="37" customWidth="1"/>
    <col min="3079" max="3079" width="7.140625" style="37" customWidth="1"/>
    <col min="3080" max="3080" width="9.85546875" style="37" bestFit="1" customWidth="1"/>
    <col min="3081" max="3081" width="12.42578125" style="37" customWidth="1"/>
    <col min="3082" max="3082" width="7.42578125" style="37" customWidth="1"/>
    <col min="3083" max="3083" width="9.5703125" style="37" customWidth="1"/>
    <col min="3084" max="3084" width="11" style="37" customWidth="1"/>
    <col min="3085" max="3085" width="22.42578125" style="37" customWidth="1"/>
    <col min="3086" max="3086" width="13.28515625" style="37" customWidth="1"/>
    <col min="3087" max="3087" width="18.5703125" style="37" customWidth="1"/>
    <col min="3088" max="3327" width="9.140625" style="37"/>
    <col min="3328" max="3328" width="4.140625" style="37" customWidth="1"/>
    <col min="3329" max="3329" width="51.5703125" style="37" customWidth="1"/>
    <col min="3330" max="3330" width="15.140625" style="37" customWidth="1"/>
    <col min="3331" max="3331" width="6.7109375" style="37" customWidth="1"/>
    <col min="3332" max="3332" width="6.85546875" style="37" customWidth="1"/>
    <col min="3333" max="3333" width="9.7109375" style="37" customWidth="1"/>
    <col min="3334" max="3334" width="11" style="37" customWidth="1"/>
    <col min="3335" max="3335" width="7.140625" style="37" customWidth="1"/>
    <col min="3336" max="3336" width="9.85546875" style="37" bestFit="1" customWidth="1"/>
    <col min="3337" max="3337" width="12.42578125" style="37" customWidth="1"/>
    <col min="3338" max="3338" width="7.42578125" style="37" customWidth="1"/>
    <col min="3339" max="3339" width="9.5703125" style="37" customWidth="1"/>
    <col min="3340" max="3340" width="11" style="37" customWidth="1"/>
    <col min="3341" max="3341" width="22.42578125" style="37" customWidth="1"/>
    <col min="3342" max="3342" width="13.28515625" style="37" customWidth="1"/>
    <col min="3343" max="3343" width="18.5703125" style="37" customWidth="1"/>
    <col min="3344" max="3583" width="9.140625" style="37"/>
    <col min="3584" max="3584" width="4.140625" style="37" customWidth="1"/>
    <col min="3585" max="3585" width="51.5703125" style="37" customWidth="1"/>
    <col min="3586" max="3586" width="15.140625" style="37" customWidth="1"/>
    <col min="3587" max="3587" width="6.7109375" style="37" customWidth="1"/>
    <col min="3588" max="3588" width="6.85546875" style="37" customWidth="1"/>
    <col min="3589" max="3589" width="9.7109375" style="37" customWidth="1"/>
    <col min="3590" max="3590" width="11" style="37" customWidth="1"/>
    <col min="3591" max="3591" width="7.140625" style="37" customWidth="1"/>
    <col min="3592" max="3592" width="9.85546875" style="37" bestFit="1" customWidth="1"/>
    <col min="3593" max="3593" width="12.42578125" style="37" customWidth="1"/>
    <col min="3594" max="3594" width="7.42578125" style="37" customWidth="1"/>
    <col min="3595" max="3595" width="9.5703125" style="37" customWidth="1"/>
    <col min="3596" max="3596" width="11" style="37" customWidth="1"/>
    <col min="3597" max="3597" width="22.42578125" style="37" customWidth="1"/>
    <col min="3598" max="3598" width="13.28515625" style="37" customWidth="1"/>
    <col min="3599" max="3599" width="18.5703125" style="37" customWidth="1"/>
    <col min="3600" max="3839" width="9.140625" style="37"/>
    <col min="3840" max="3840" width="4.140625" style="37" customWidth="1"/>
    <col min="3841" max="3841" width="51.5703125" style="37" customWidth="1"/>
    <col min="3842" max="3842" width="15.140625" style="37" customWidth="1"/>
    <col min="3843" max="3843" width="6.7109375" style="37" customWidth="1"/>
    <col min="3844" max="3844" width="6.85546875" style="37" customWidth="1"/>
    <col min="3845" max="3845" width="9.7109375" style="37" customWidth="1"/>
    <col min="3846" max="3846" width="11" style="37" customWidth="1"/>
    <col min="3847" max="3847" width="7.140625" style="37" customWidth="1"/>
    <col min="3848" max="3848" width="9.85546875" style="37" bestFit="1" customWidth="1"/>
    <col min="3849" max="3849" width="12.42578125" style="37" customWidth="1"/>
    <col min="3850" max="3850" width="7.42578125" style="37" customWidth="1"/>
    <col min="3851" max="3851" width="9.5703125" style="37" customWidth="1"/>
    <col min="3852" max="3852" width="11" style="37" customWidth="1"/>
    <col min="3853" max="3853" width="22.42578125" style="37" customWidth="1"/>
    <col min="3854" max="3854" width="13.28515625" style="37" customWidth="1"/>
    <col min="3855" max="3855" width="18.5703125" style="37" customWidth="1"/>
    <col min="3856" max="4095" width="9.140625" style="37"/>
    <col min="4096" max="4096" width="4.140625" style="37" customWidth="1"/>
    <col min="4097" max="4097" width="51.5703125" style="37" customWidth="1"/>
    <col min="4098" max="4098" width="15.140625" style="37" customWidth="1"/>
    <col min="4099" max="4099" width="6.7109375" style="37" customWidth="1"/>
    <col min="4100" max="4100" width="6.85546875" style="37" customWidth="1"/>
    <col min="4101" max="4101" width="9.7109375" style="37" customWidth="1"/>
    <col min="4102" max="4102" width="11" style="37" customWidth="1"/>
    <col min="4103" max="4103" width="7.140625" style="37" customWidth="1"/>
    <col min="4104" max="4104" width="9.85546875" style="37" bestFit="1" customWidth="1"/>
    <col min="4105" max="4105" width="12.42578125" style="37" customWidth="1"/>
    <col min="4106" max="4106" width="7.42578125" style="37" customWidth="1"/>
    <col min="4107" max="4107" width="9.5703125" style="37" customWidth="1"/>
    <col min="4108" max="4108" width="11" style="37" customWidth="1"/>
    <col min="4109" max="4109" width="22.42578125" style="37" customWidth="1"/>
    <col min="4110" max="4110" width="13.28515625" style="37" customWidth="1"/>
    <col min="4111" max="4111" width="18.5703125" style="37" customWidth="1"/>
    <col min="4112" max="4351" width="9.140625" style="37"/>
    <col min="4352" max="4352" width="4.140625" style="37" customWidth="1"/>
    <col min="4353" max="4353" width="51.5703125" style="37" customWidth="1"/>
    <col min="4354" max="4354" width="15.140625" style="37" customWidth="1"/>
    <col min="4355" max="4355" width="6.7109375" style="37" customWidth="1"/>
    <col min="4356" max="4356" width="6.85546875" style="37" customWidth="1"/>
    <col min="4357" max="4357" width="9.7109375" style="37" customWidth="1"/>
    <col min="4358" max="4358" width="11" style="37" customWidth="1"/>
    <col min="4359" max="4359" width="7.140625" style="37" customWidth="1"/>
    <col min="4360" max="4360" width="9.85546875" style="37" bestFit="1" customWidth="1"/>
    <col min="4361" max="4361" width="12.42578125" style="37" customWidth="1"/>
    <col min="4362" max="4362" width="7.42578125" style="37" customWidth="1"/>
    <col min="4363" max="4363" width="9.5703125" style="37" customWidth="1"/>
    <col min="4364" max="4364" width="11" style="37" customWidth="1"/>
    <col min="4365" max="4365" width="22.42578125" style="37" customWidth="1"/>
    <col min="4366" max="4366" width="13.28515625" style="37" customWidth="1"/>
    <col min="4367" max="4367" width="18.5703125" style="37" customWidth="1"/>
    <col min="4368" max="4607" width="9.140625" style="37"/>
    <col min="4608" max="4608" width="4.140625" style="37" customWidth="1"/>
    <col min="4609" max="4609" width="51.5703125" style="37" customWidth="1"/>
    <col min="4610" max="4610" width="15.140625" style="37" customWidth="1"/>
    <col min="4611" max="4611" width="6.7109375" style="37" customWidth="1"/>
    <col min="4612" max="4612" width="6.85546875" style="37" customWidth="1"/>
    <col min="4613" max="4613" width="9.7109375" style="37" customWidth="1"/>
    <col min="4614" max="4614" width="11" style="37" customWidth="1"/>
    <col min="4615" max="4615" width="7.140625" style="37" customWidth="1"/>
    <col min="4616" max="4616" width="9.85546875" style="37" bestFit="1" customWidth="1"/>
    <col min="4617" max="4617" width="12.42578125" style="37" customWidth="1"/>
    <col min="4618" max="4618" width="7.42578125" style="37" customWidth="1"/>
    <col min="4619" max="4619" width="9.5703125" style="37" customWidth="1"/>
    <col min="4620" max="4620" width="11" style="37" customWidth="1"/>
    <col min="4621" max="4621" width="22.42578125" style="37" customWidth="1"/>
    <col min="4622" max="4622" width="13.28515625" style="37" customWidth="1"/>
    <col min="4623" max="4623" width="18.5703125" style="37" customWidth="1"/>
    <col min="4624" max="4863" width="9.140625" style="37"/>
    <col min="4864" max="4864" width="4.140625" style="37" customWidth="1"/>
    <col min="4865" max="4865" width="51.5703125" style="37" customWidth="1"/>
    <col min="4866" max="4866" width="15.140625" style="37" customWidth="1"/>
    <col min="4867" max="4867" width="6.7109375" style="37" customWidth="1"/>
    <col min="4868" max="4868" width="6.85546875" style="37" customWidth="1"/>
    <col min="4869" max="4869" width="9.7109375" style="37" customWidth="1"/>
    <col min="4870" max="4870" width="11" style="37" customWidth="1"/>
    <col min="4871" max="4871" width="7.140625" style="37" customWidth="1"/>
    <col min="4872" max="4872" width="9.85546875" style="37" bestFit="1" customWidth="1"/>
    <col min="4873" max="4873" width="12.42578125" style="37" customWidth="1"/>
    <col min="4874" max="4874" width="7.42578125" style="37" customWidth="1"/>
    <col min="4875" max="4875" width="9.5703125" style="37" customWidth="1"/>
    <col min="4876" max="4876" width="11" style="37" customWidth="1"/>
    <col min="4877" max="4877" width="22.42578125" style="37" customWidth="1"/>
    <col min="4878" max="4878" width="13.28515625" style="37" customWidth="1"/>
    <col min="4879" max="4879" width="18.5703125" style="37" customWidth="1"/>
    <col min="4880" max="5119" width="9.140625" style="37"/>
    <col min="5120" max="5120" width="4.140625" style="37" customWidth="1"/>
    <col min="5121" max="5121" width="51.5703125" style="37" customWidth="1"/>
    <col min="5122" max="5122" width="15.140625" style="37" customWidth="1"/>
    <col min="5123" max="5123" width="6.7109375" style="37" customWidth="1"/>
    <col min="5124" max="5124" width="6.85546875" style="37" customWidth="1"/>
    <col min="5125" max="5125" width="9.7109375" style="37" customWidth="1"/>
    <col min="5126" max="5126" width="11" style="37" customWidth="1"/>
    <col min="5127" max="5127" width="7.140625" style="37" customWidth="1"/>
    <col min="5128" max="5128" width="9.85546875" style="37" bestFit="1" customWidth="1"/>
    <col min="5129" max="5129" width="12.42578125" style="37" customWidth="1"/>
    <col min="5130" max="5130" width="7.42578125" style="37" customWidth="1"/>
    <col min="5131" max="5131" width="9.5703125" style="37" customWidth="1"/>
    <col min="5132" max="5132" width="11" style="37" customWidth="1"/>
    <col min="5133" max="5133" width="22.42578125" style="37" customWidth="1"/>
    <col min="5134" max="5134" width="13.28515625" style="37" customWidth="1"/>
    <col min="5135" max="5135" width="18.5703125" style="37" customWidth="1"/>
    <col min="5136" max="5375" width="9.140625" style="37"/>
    <col min="5376" max="5376" width="4.140625" style="37" customWidth="1"/>
    <col min="5377" max="5377" width="51.5703125" style="37" customWidth="1"/>
    <col min="5378" max="5378" width="15.140625" style="37" customWidth="1"/>
    <col min="5379" max="5379" width="6.7109375" style="37" customWidth="1"/>
    <col min="5380" max="5380" width="6.85546875" style="37" customWidth="1"/>
    <col min="5381" max="5381" width="9.7109375" style="37" customWidth="1"/>
    <col min="5382" max="5382" width="11" style="37" customWidth="1"/>
    <col min="5383" max="5383" width="7.140625" style="37" customWidth="1"/>
    <col min="5384" max="5384" width="9.85546875" style="37" bestFit="1" customWidth="1"/>
    <col min="5385" max="5385" width="12.42578125" style="37" customWidth="1"/>
    <col min="5386" max="5386" width="7.42578125" style="37" customWidth="1"/>
    <col min="5387" max="5387" width="9.5703125" style="37" customWidth="1"/>
    <col min="5388" max="5388" width="11" style="37" customWidth="1"/>
    <col min="5389" max="5389" width="22.42578125" style="37" customWidth="1"/>
    <col min="5390" max="5390" width="13.28515625" style="37" customWidth="1"/>
    <col min="5391" max="5391" width="18.5703125" style="37" customWidth="1"/>
    <col min="5392" max="5631" width="9.140625" style="37"/>
    <col min="5632" max="5632" width="4.140625" style="37" customWidth="1"/>
    <col min="5633" max="5633" width="51.5703125" style="37" customWidth="1"/>
    <col min="5634" max="5634" width="15.140625" style="37" customWidth="1"/>
    <col min="5635" max="5635" width="6.7109375" style="37" customWidth="1"/>
    <col min="5636" max="5636" width="6.85546875" style="37" customWidth="1"/>
    <col min="5637" max="5637" width="9.7109375" style="37" customWidth="1"/>
    <col min="5638" max="5638" width="11" style="37" customWidth="1"/>
    <col min="5639" max="5639" width="7.140625" style="37" customWidth="1"/>
    <col min="5640" max="5640" width="9.85546875" style="37" bestFit="1" customWidth="1"/>
    <col min="5641" max="5641" width="12.42578125" style="37" customWidth="1"/>
    <col min="5642" max="5642" width="7.42578125" style="37" customWidth="1"/>
    <col min="5643" max="5643" width="9.5703125" style="37" customWidth="1"/>
    <col min="5644" max="5644" width="11" style="37" customWidth="1"/>
    <col min="5645" max="5645" width="22.42578125" style="37" customWidth="1"/>
    <col min="5646" max="5646" width="13.28515625" style="37" customWidth="1"/>
    <col min="5647" max="5647" width="18.5703125" style="37" customWidth="1"/>
    <col min="5648" max="5887" width="9.140625" style="37"/>
    <col min="5888" max="5888" width="4.140625" style="37" customWidth="1"/>
    <col min="5889" max="5889" width="51.5703125" style="37" customWidth="1"/>
    <col min="5890" max="5890" width="15.140625" style="37" customWidth="1"/>
    <col min="5891" max="5891" width="6.7109375" style="37" customWidth="1"/>
    <col min="5892" max="5892" width="6.85546875" style="37" customWidth="1"/>
    <col min="5893" max="5893" width="9.7109375" style="37" customWidth="1"/>
    <col min="5894" max="5894" width="11" style="37" customWidth="1"/>
    <col min="5895" max="5895" width="7.140625" style="37" customWidth="1"/>
    <col min="5896" max="5896" width="9.85546875" style="37" bestFit="1" customWidth="1"/>
    <col min="5897" max="5897" width="12.42578125" style="37" customWidth="1"/>
    <col min="5898" max="5898" width="7.42578125" style="37" customWidth="1"/>
    <col min="5899" max="5899" width="9.5703125" style="37" customWidth="1"/>
    <col min="5900" max="5900" width="11" style="37" customWidth="1"/>
    <col min="5901" max="5901" width="22.42578125" style="37" customWidth="1"/>
    <col min="5902" max="5902" width="13.28515625" style="37" customWidth="1"/>
    <col min="5903" max="5903" width="18.5703125" style="37" customWidth="1"/>
    <col min="5904" max="6143" width="9.140625" style="37"/>
    <col min="6144" max="6144" width="4.140625" style="37" customWidth="1"/>
    <col min="6145" max="6145" width="51.5703125" style="37" customWidth="1"/>
    <col min="6146" max="6146" width="15.140625" style="37" customWidth="1"/>
    <col min="6147" max="6147" width="6.7109375" style="37" customWidth="1"/>
    <col min="6148" max="6148" width="6.85546875" style="37" customWidth="1"/>
    <col min="6149" max="6149" width="9.7109375" style="37" customWidth="1"/>
    <col min="6150" max="6150" width="11" style="37" customWidth="1"/>
    <col min="6151" max="6151" width="7.140625" style="37" customWidth="1"/>
    <col min="6152" max="6152" width="9.85546875" style="37" bestFit="1" customWidth="1"/>
    <col min="6153" max="6153" width="12.42578125" style="37" customWidth="1"/>
    <col min="6154" max="6154" width="7.42578125" style="37" customWidth="1"/>
    <col min="6155" max="6155" width="9.5703125" style="37" customWidth="1"/>
    <col min="6156" max="6156" width="11" style="37" customWidth="1"/>
    <col min="6157" max="6157" width="22.42578125" style="37" customWidth="1"/>
    <col min="6158" max="6158" width="13.28515625" style="37" customWidth="1"/>
    <col min="6159" max="6159" width="18.5703125" style="37" customWidth="1"/>
    <col min="6160" max="6399" width="9.140625" style="37"/>
    <col min="6400" max="6400" width="4.140625" style="37" customWidth="1"/>
    <col min="6401" max="6401" width="51.5703125" style="37" customWidth="1"/>
    <col min="6402" max="6402" width="15.140625" style="37" customWidth="1"/>
    <col min="6403" max="6403" width="6.7109375" style="37" customWidth="1"/>
    <col min="6404" max="6404" width="6.85546875" style="37" customWidth="1"/>
    <col min="6405" max="6405" width="9.7109375" style="37" customWidth="1"/>
    <col min="6406" max="6406" width="11" style="37" customWidth="1"/>
    <col min="6407" max="6407" width="7.140625" style="37" customWidth="1"/>
    <col min="6408" max="6408" width="9.85546875" style="37" bestFit="1" customWidth="1"/>
    <col min="6409" max="6409" width="12.42578125" style="37" customWidth="1"/>
    <col min="6410" max="6410" width="7.42578125" style="37" customWidth="1"/>
    <col min="6411" max="6411" width="9.5703125" style="37" customWidth="1"/>
    <col min="6412" max="6412" width="11" style="37" customWidth="1"/>
    <col min="6413" max="6413" width="22.42578125" style="37" customWidth="1"/>
    <col min="6414" max="6414" width="13.28515625" style="37" customWidth="1"/>
    <col min="6415" max="6415" width="18.5703125" style="37" customWidth="1"/>
    <col min="6416" max="6655" width="9.140625" style="37"/>
    <col min="6656" max="6656" width="4.140625" style="37" customWidth="1"/>
    <col min="6657" max="6657" width="51.5703125" style="37" customWidth="1"/>
    <col min="6658" max="6658" width="15.140625" style="37" customWidth="1"/>
    <col min="6659" max="6659" width="6.7109375" style="37" customWidth="1"/>
    <col min="6660" max="6660" width="6.85546875" style="37" customWidth="1"/>
    <col min="6661" max="6661" width="9.7109375" style="37" customWidth="1"/>
    <col min="6662" max="6662" width="11" style="37" customWidth="1"/>
    <col min="6663" max="6663" width="7.140625" style="37" customWidth="1"/>
    <col min="6664" max="6664" width="9.85546875" style="37" bestFit="1" customWidth="1"/>
    <col min="6665" max="6665" width="12.42578125" style="37" customWidth="1"/>
    <col min="6666" max="6666" width="7.42578125" style="37" customWidth="1"/>
    <col min="6667" max="6667" width="9.5703125" style="37" customWidth="1"/>
    <col min="6668" max="6668" width="11" style="37" customWidth="1"/>
    <col min="6669" max="6669" width="22.42578125" style="37" customWidth="1"/>
    <col min="6670" max="6670" width="13.28515625" style="37" customWidth="1"/>
    <col min="6671" max="6671" width="18.5703125" style="37" customWidth="1"/>
    <col min="6672" max="6911" width="9.140625" style="37"/>
    <col min="6912" max="6912" width="4.140625" style="37" customWidth="1"/>
    <col min="6913" max="6913" width="51.5703125" style="37" customWidth="1"/>
    <col min="6914" max="6914" width="15.140625" style="37" customWidth="1"/>
    <col min="6915" max="6915" width="6.7109375" style="37" customWidth="1"/>
    <col min="6916" max="6916" width="6.85546875" style="37" customWidth="1"/>
    <col min="6917" max="6917" width="9.7109375" style="37" customWidth="1"/>
    <col min="6918" max="6918" width="11" style="37" customWidth="1"/>
    <col min="6919" max="6919" width="7.140625" style="37" customWidth="1"/>
    <col min="6920" max="6920" width="9.85546875" style="37" bestFit="1" customWidth="1"/>
    <col min="6921" max="6921" width="12.42578125" style="37" customWidth="1"/>
    <col min="6922" max="6922" width="7.42578125" style="37" customWidth="1"/>
    <col min="6923" max="6923" width="9.5703125" style="37" customWidth="1"/>
    <col min="6924" max="6924" width="11" style="37" customWidth="1"/>
    <col min="6925" max="6925" width="22.42578125" style="37" customWidth="1"/>
    <col min="6926" max="6926" width="13.28515625" style="37" customWidth="1"/>
    <col min="6927" max="6927" width="18.5703125" style="37" customWidth="1"/>
    <col min="6928" max="7167" width="9.140625" style="37"/>
    <col min="7168" max="7168" width="4.140625" style="37" customWidth="1"/>
    <col min="7169" max="7169" width="51.5703125" style="37" customWidth="1"/>
    <col min="7170" max="7170" width="15.140625" style="37" customWidth="1"/>
    <col min="7171" max="7171" width="6.7109375" style="37" customWidth="1"/>
    <col min="7172" max="7172" width="6.85546875" style="37" customWidth="1"/>
    <col min="7173" max="7173" width="9.7109375" style="37" customWidth="1"/>
    <col min="7174" max="7174" width="11" style="37" customWidth="1"/>
    <col min="7175" max="7175" width="7.140625" style="37" customWidth="1"/>
    <col min="7176" max="7176" width="9.85546875" style="37" bestFit="1" customWidth="1"/>
    <col min="7177" max="7177" width="12.42578125" style="37" customWidth="1"/>
    <col min="7178" max="7178" width="7.42578125" style="37" customWidth="1"/>
    <col min="7179" max="7179" width="9.5703125" style="37" customWidth="1"/>
    <col min="7180" max="7180" width="11" style="37" customWidth="1"/>
    <col min="7181" max="7181" width="22.42578125" style="37" customWidth="1"/>
    <col min="7182" max="7182" width="13.28515625" style="37" customWidth="1"/>
    <col min="7183" max="7183" width="18.5703125" style="37" customWidth="1"/>
    <col min="7184" max="7423" width="9.140625" style="37"/>
    <col min="7424" max="7424" width="4.140625" style="37" customWidth="1"/>
    <col min="7425" max="7425" width="51.5703125" style="37" customWidth="1"/>
    <col min="7426" max="7426" width="15.140625" style="37" customWidth="1"/>
    <col min="7427" max="7427" width="6.7109375" style="37" customWidth="1"/>
    <col min="7428" max="7428" width="6.85546875" style="37" customWidth="1"/>
    <col min="7429" max="7429" width="9.7109375" style="37" customWidth="1"/>
    <col min="7430" max="7430" width="11" style="37" customWidth="1"/>
    <col min="7431" max="7431" width="7.140625" style="37" customWidth="1"/>
    <col min="7432" max="7432" width="9.85546875" style="37" bestFit="1" customWidth="1"/>
    <col min="7433" max="7433" width="12.42578125" style="37" customWidth="1"/>
    <col min="7434" max="7434" width="7.42578125" style="37" customWidth="1"/>
    <col min="7435" max="7435" width="9.5703125" style="37" customWidth="1"/>
    <col min="7436" max="7436" width="11" style="37" customWidth="1"/>
    <col min="7437" max="7437" width="22.42578125" style="37" customWidth="1"/>
    <col min="7438" max="7438" width="13.28515625" style="37" customWidth="1"/>
    <col min="7439" max="7439" width="18.5703125" style="37" customWidth="1"/>
    <col min="7440" max="7679" width="9.140625" style="37"/>
    <col min="7680" max="7680" width="4.140625" style="37" customWidth="1"/>
    <col min="7681" max="7681" width="51.5703125" style="37" customWidth="1"/>
    <col min="7682" max="7682" width="15.140625" style="37" customWidth="1"/>
    <col min="7683" max="7683" width="6.7109375" style="37" customWidth="1"/>
    <col min="7684" max="7684" width="6.85546875" style="37" customWidth="1"/>
    <col min="7685" max="7685" width="9.7109375" style="37" customWidth="1"/>
    <col min="7686" max="7686" width="11" style="37" customWidth="1"/>
    <col min="7687" max="7687" width="7.140625" style="37" customWidth="1"/>
    <col min="7688" max="7688" width="9.85546875" style="37" bestFit="1" customWidth="1"/>
    <col min="7689" max="7689" width="12.42578125" style="37" customWidth="1"/>
    <col min="7690" max="7690" width="7.42578125" style="37" customWidth="1"/>
    <col min="7691" max="7691" width="9.5703125" style="37" customWidth="1"/>
    <col min="7692" max="7692" width="11" style="37" customWidth="1"/>
    <col min="7693" max="7693" width="22.42578125" style="37" customWidth="1"/>
    <col min="7694" max="7694" width="13.28515625" style="37" customWidth="1"/>
    <col min="7695" max="7695" width="18.5703125" style="37" customWidth="1"/>
    <col min="7696" max="7935" width="9.140625" style="37"/>
    <col min="7936" max="7936" width="4.140625" style="37" customWidth="1"/>
    <col min="7937" max="7937" width="51.5703125" style="37" customWidth="1"/>
    <col min="7938" max="7938" width="15.140625" style="37" customWidth="1"/>
    <col min="7939" max="7939" width="6.7109375" style="37" customWidth="1"/>
    <col min="7940" max="7940" width="6.85546875" style="37" customWidth="1"/>
    <col min="7941" max="7941" width="9.7109375" style="37" customWidth="1"/>
    <col min="7942" max="7942" width="11" style="37" customWidth="1"/>
    <col min="7943" max="7943" width="7.140625" style="37" customWidth="1"/>
    <col min="7944" max="7944" width="9.85546875" style="37" bestFit="1" customWidth="1"/>
    <col min="7945" max="7945" width="12.42578125" style="37" customWidth="1"/>
    <col min="7946" max="7946" width="7.42578125" style="37" customWidth="1"/>
    <col min="7947" max="7947" width="9.5703125" style="37" customWidth="1"/>
    <col min="7948" max="7948" width="11" style="37" customWidth="1"/>
    <col min="7949" max="7949" width="22.42578125" style="37" customWidth="1"/>
    <col min="7950" max="7950" width="13.28515625" style="37" customWidth="1"/>
    <col min="7951" max="7951" width="18.5703125" style="37" customWidth="1"/>
    <col min="7952" max="8191" width="9.140625" style="37"/>
    <col min="8192" max="8192" width="4.140625" style="37" customWidth="1"/>
    <col min="8193" max="8193" width="51.5703125" style="37" customWidth="1"/>
    <col min="8194" max="8194" width="15.140625" style="37" customWidth="1"/>
    <col min="8195" max="8195" width="6.7109375" style="37" customWidth="1"/>
    <col min="8196" max="8196" width="6.85546875" style="37" customWidth="1"/>
    <col min="8197" max="8197" width="9.7109375" style="37" customWidth="1"/>
    <col min="8198" max="8198" width="11" style="37" customWidth="1"/>
    <col min="8199" max="8199" width="7.140625" style="37" customWidth="1"/>
    <col min="8200" max="8200" width="9.85546875" style="37" bestFit="1" customWidth="1"/>
    <col min="8201" max="8201" width="12.42578125" style="37" customWidth="1"/>
    <col min="8202" max="8202" width="7.42578125" style="37" customWidth="1"/>
    <col min="8203" max="8203" width="9.5703125" style="37" customWidth="1"/>
    <col min="8204" max="8204" width="11" style="37" customWidth="1"/>
    <col min="8205" max="8205" width="22.42578125" style="37" customWidth="1"/>
    <col min="8206" max="8206" width="13.28515625" style="37" customWidth="1"/>
    <col min="8207" max="8207" width="18.5703125" style="37" customWidth="1"/>
    <col min="8208" max="8447" width="9.140625" style="37"/>
    <col min="8448" max="8448" width="4.140625" style="37" customWidth="1"/>
    <col min="8449" max="8449" width="51.5703125" style="37" customWidth="1"/>
    <col min="8450" max="8450" width="15.140625" style="37" customWidth="1"/>
    <col min="8451" max="8451" width="6.7109375" style="37" customWidth="1"/>
    <col min="8452" max="8452" width="6.85546875" style="37" customWidth="1"/>
    <col min="8453" max="8453" width="9.7109375" style="37" customWidth="1"/>
    <col min="8454" max="8454" width="11" style="37" customWidth="1"/>
    <col min="8455" max="8455" width="7.140625" style="37" customWidth="1"/>
    <col min="8456" max="8456" width="9.85546875" style="37" bestFit="1" customWidth="1"/>
    <col min="8457" max="8457" width="12.42578125" style="37" customWidth="1"/>
    <col min="8458" max="8458" width="7.42578125" style="37" customWidth="1"/>
    <col min="8459" max="8459" width="9.5703125" style="37" customWidth="1"/>
    <col min="8460" max="8460" width="11" style="37" customWidth="1"/>
    <col min="8461" max="8461" width="22.42578125" style="37" customWidth="1"/>
    <col min="8462" max="8462" width="13.28515625" style="37" customWidth="1"/>
    <col min="8463" max="8463" width="18.5703125" style="37" customWidth="1"/>
    <col min="8464" max="8703" width="9.140625" style="37"/>
    <col min="8704" max="8704" width="4.140625" style="37" customWidth="1"/>
    <col min="8705" max="8705" width="51.5703125" style="37" customWidth="1"/>
    <col min="8706" max="8706" width="15.140625" style="37" customWidth="1"/>
    <col min="8707" max="8707" width="6.7109375" style="37" customWidth="1"/>
    <col min="8708" max="8708" width="6.85546875" style="37" customWidth="1"/>
    <col min="8709" max="8709" width="9.7109375" style="37" customWidth="1"/>
    <col min="8710" max="8710" width="11" style="37" customWidth="1"/>
    <col min="8711" max="8711" width="7.140625" style="37" customWidth="1"/>
    <col min="8712" max="8712" width="9.85546875" style="37" bestFit="1" customWidth="1"/>
    <col min="8713" max="8713" width="12.42578125" style="37" customWidth="1"/>
    <col min="8714" max="8714" width="7.42578125" style="37" customWidth="1"/>
    <col min="8715" max="8715" width="9.5703125" style="37" customWidth="1"/>
    <col min="8716" max="8716" width="11" style="37" customWidth="1"/>
    <col min="8717" max="8717" width="22.42578125" style="37" customWidth="1"/>
    <col min="8718" max="8718" width="13.28515625" style="37" customWidth="1"/>
    <col min="8719" max="8719" width="18.5703125" style="37" customWidth="1"/>
    <col min="8720" max="8959" width="9.140625" style="37"/>
    <col min="8960" max="8960" width="4.140625" style="37" customWidth="1"/>
    <col min="8961" max="8961" width="51.5703125" style="37" customWidth="1"/>
    <col min="8962" max="8962" width="15.140625" style="37" customWidth="1"/>
    <col min="8963" max="8963" width="6.7109375" style="37" customWidth="1"/>
    <col min="8964" max="8964" width="6.85546875" style="37" customWidth="1"/>
    <col min="8965" max="8965" width="9.7109375" style="37" customWidth="1"/>
    <col min="8966" max="8966" width="11" style="37" customWidth="1"/>
    <col min="8967" max="8967" width="7.140625" style="37" customWidth="1"/>
    <col min="8968" max="8968" width="9.85546875" style="37" bestFit="1" customWidth="1"/>
    <col min="8969" max="8969" width="12.42578125" style="37" customWidth="1"/>
    <col min="8970" max="8970" width="7.42578125" style="37" customWidth="1"/>
    <col min="8971" max="8971" width="9.5703125" style="37" customWidth="1"/>
    <col min="8972" max="8972" width="11" style="37" customWidth="1"/>
    <col min="8973" max="8973" width="22.42578125" style="37" customWidth="1"/>
    <col min="8974" max="8974" width="13.28515625" style="37" customWidth="1"/>
    <col min="8975" max="8975" width="18.5703125" style="37" customWidth="1"/>
    <col min="8976" max="9215" width="9.140625" style="37"/>
    <col min="9216" max="9216" width="4.140625" style="37" customWidth="1"/>
    <col min="9217" max="9217" width="51.5703125" style="37" customWidth="1"/>
    <col min="9218" max="9218" width="15.140625" style="37" customWidth="1"/>
    <col min="9219" max="9219" width="6.7109375" style="37" customWidth="1"/>
    <col min="9220" max="9220" width="6.85546875" style="37" customWidth="1"/>
    <col min="9221" max="9221" width="9.7109375" style="37" customWidth="1"/>
    <col min="9222" max="9222" width="11" style="37" customWidth="1"/>
    <col min="9223" max="9223" width="7.140625" style="37" customWidth="1"/>
    <col min="9224" max="9224" width="9.85546875" style="37" bestFit="1" customWidth="1"/>
    <col min="9225" max="9225" width="12.42578125" style="37" customWidth="1"/>
    <col min="9226" max="9226" width="7.42578125" style="37" customWidth="1"/>
    <col min="9227" max="9227" width="9.5703125" style="37" customWidth="1"/>
    <col min="9228" max="9228" width="11" style="37" customWidth="1"/>
    <col min="9229" max="9229" width="22.42578125" style="37" customWidth="1"/>
    <col min="9230" max="9230" width="13.28515625" style="37" customWidth="1"/>
    <col min="9231" max="9231" width="18.5703125" style="37" customWidth="1"/>
    <col min="9232" max="9471" width="9.140625" style="37"/>
    <col min="9472" max="9472" width="4.140625" style="37" customWidth="1"/>
    <col min="9473" max="9473" width="51.5703125" style="37" customWidth="1"/>
    <col min="9474" max="9474" width="15.140625" style="37" customWidth="1"/>
    <col min="9475" max="9475" width="6.7109375" style="37" customWidth="1"/>
    <col min="9476" max="9476" width="6.85546875" style="37" customWidth="1"/>
    <col min="9477" max="9477" width="9.7109375" style="37" customWidth="1"/>
    <col min="9478" max="9478" width="11" style="37" customWidth="1"/>
    <col min="9479" max="9479" width="7.140625" style="37" customWidth="1"/>
    <col min="9480" max="9480" width="9.85546875" style="37" bestFit="1" customWidth="1"/>
    <col min="9481" max="9481" width="12.42578125" style="37" customWidth="1"/>
    <col min="9482" max="9482" width="7.42578125" style="37" customWidth="1"/>
    <col min="9483" max="9483" width="9.5703125" style="37" customWidth="1"/>
    <col min="9484" max="9484" width="11" style="37" customWidth="1"/>
    <col min="9485" max="9485" width="22.42578125" style="37" customWidth="1"/>
    <col min="9486" max="9486" width="13.28515625" style="37" customWidth="1"/>
    <col min="9487" max="9487" width="18.5703125" style="37" customWidth="1"/>
    <col min="9488" max="9727" width="9.140625" style="37"/>
    <col min="9728" max="9728" width="4.140625" style="37" customWidth="1"/>
    <col min="9729" max="9729" width="51.5703125" style="37" customWidth="1"/>
    <col min="9730" max="9730" width="15.140625" style="37" customWidth="1"/>
    <col min="9731" max="9731" width="6.7109375" style="37" customWidth="1"/>
    <col min="9732" max="9732" width="6.85546875" style="37" customWidth="1"/>
    <col min="9733" max="9733" width="9.7109375" style="37" customWidth="1"/>
    <col min="9734" max="9734" width="11" style="37" customWidth="1"/>
    <col min="9735" max="9735" width="7.140625" style="37" customWidth="1"/>
    <col min="9736" max="9736" width="9.85546875" style="37" bestFit="1" customWidth="1"/>
    <col min="9737" max="9737" width="12.42578125" style="37" customWidth="1"/>
    <col min="9738" max="9738" width="7.42578125" style="37" customWidth="1"/>
    <col min="9739" max="9739" width="9.5703125" style="37" customWidth="1"/>
    <col min="9740" max="9740" width="11" style="37" customWidth="1"/>
    <col min="9741" max="9741" width="22.42578125" style="37" customWidth="1"/>
    <col min="9742" max="9742" width="13.28515625" style="37" customWidth="1"/>
    <col min="9743" max="9743" width="18.5703125" style="37" customWidth="1"/>
    <col min="9744" max="9983" width="9.140625" style="37"/>
    <col min="9984" max="9984" width="4.140625" style="37" customWidth="1"/>
    <col min="9985" max="9985" width="51.5703125" style="37" customWidth="1"/>
    <col min="9986" max="9986" width="15.140625" style="37" customWidth="1"/>
    <col min="9987" max="9987" width="6.7109375" style="37" customWidth="1"/>
    <col min="9988" max="9988" width="6.85546875" style="37" customWidth="1"/>
    <col min="9989" max="9989" width="9.7109375" style="37" customWidth="1"/>
    <col min="9990" max="9990" width="11" style="37" customWidth="1"/>
    <col min="9991" max="9991" width="7.140625" style="37" customWidth="1"/>
    <col min="9992" max="9992" width="9.85546875" style="37" bestFit="1" customWidth="1"/>
    <col min="9993" max="9993" width="12.42578125" style="37" customWidth="1"/>
    <col min="9994" max="9994" width="7.42578125" style="37" customWidth="1"/>
    <col min="9995" max="9995" width="9.5703125" style="37" customWidth="1"/>
    <col min="9996" max="9996" width="11" style="37" customWidth="1"/>
    <col min="9997" max="9997" width="22.42578125" style="37" customWidth="1"/>
    <col min="9998" max="9998" width="13.28515625" style="37" customWidth="1"/>
    <col min="9999" max="9999" width="18.5703125" style="37" customWidth="1"/>
    <col min="10000" max="10239" width="9.140625" style="37"/>
    <col min="10240" max="10240" width="4.140625" style="37" customWidth="1"/>
    <col min="10241" max="10241" width="51.5703125" style="37" customWidth="1"/>
    <col min="10242" max="10242" width="15.140625" style="37" customWidth="1"/>
    <col min="10243" max="10243" width="6.7109375" style="37" customWidth="1"/>
    <col min="10244" max="10244" width="6.85546875" style="37" customWidth="1"/>
    <col min="10245" max="10245" width="9.7109375" style="37" customWidth="1"/>
    <col min="10246" max="10246" width="11" style="37" customWidth="1"/>
    <col min="10247" max="10247" width="7.140625" style="37" customWidth="1"/>
    <col min="10248" max="10248" width="9.85546875" style="37" bestFit="1" customWidth="1"/>
    <col min="10249" max="10249" width="12.42578125" style="37" customWidth="1"/>
    <col min="10250" max="10250" width="7.42578125" style="37" customWidth="1"/>
    <col min="10251" max="10251" width="9.5703125" style="37" customWidth="1"/>
    <col min="10252" max="10252" width="11" style="37" customWidth="1"/>
    <col min="10253" max="10253" width="22.42578125" style="37" customWidth="1"/>
    <col min="10254" max="10254" width="13.28515625" style="37" customWidth="1"/>
    <col min="10255" max="10255" width="18.5703125" style="37" customWidth="1"/>
    <col min="10256" max="10495" width="9.140625" style="37"/>
    <col min="10496" max="10496" width="4.140625" style="37" customWidth="1"/>
    <col min="10497" max="10497" width="51.5703125" style="37" customWidth="1"/>
    <col min="10498" max="10498" width="15.140625" style="37" customWidth="1"/>
    <col min="10499" max="10499" width="6.7109375" style="37" customWidth="1"/>
    <col min="10500" max="10500" width="6.85546875" style="37" customWidth="1"/>
    <col min="10501" max="10501" width="9.7109375" style="37" customWidth="1"/>
    <col min="10502" max="10502" width="11" style="37" customWidth="1"/>
    <col min="10503" max="10503" width="7.140625" style="37" customWidth="1"/>
    <col min="10504" max="10504" width="9.85546875" style="37" bestFit="1" customWidth="1"/>
    <col min="10505" max="10505" width="12.42578125" style="37" customWidth="1"/>
    <col min="10506" max="10506" width="7.42578125" style="37" customWidth="1"/>
    <col min="10507" max="10507" width="9.5703125" style="37" customWidth="1"/>
    <col min="10508" max="10508" width="11" style="37" customWidth="1"/>
    <col min="10509" max="10509" width="22.42578125" style="37" customWidth="1"/>
    <col min="10510" max="10510" width="13.28515625" style="37" customWidth="1"/>
    <col min="10511" max="10511" width="18.5703125" style="37" customWidth="1"/>
    <col min="10512" max="10751" width="9.140625" style="37"/>
    <col min="10752" max="10752" width="4.140625" style="37" customWidth="1"/>
    <col min="10753" max="10753" width="51.5703125" style="37" customWidth="1"/>
    <col min="10754" max="10754" width="15.140625" style="37" customWidth="1"/>
    <col min="10755" max="10755" width="6.7109375" style="37" customWidth="1"/>
    <col min="10756" max="10756" width="6.85546875" style="37" customWidth="1"/>
    <col min="10757" max="10757" width="9.7109375" style="37" customWidth="1"/>
    <col min="10758" max="10758" width="11" style="37" customWidth="1"/>
    <col min="10759" max="10759" width="7.140625" style="37" customWidth="1"/>
    <col min="10760" max="10760" width="9.85546875" style="37" bestFit="1" customWidth="1"/>
    <col min="10761" max="10761" width="12.42578125" style="37" customWidth="1"/>
    <col min="10762" max="10762" width="7.42578125" style="37" customWidth="1"/>
    <col min="10763" max="10763" width="9.5703125" style="37" customWidth="1"/>
    <col min="10764" max="10764" width="11" style="37" customWidth="1"/>
    <col min="10765" max="10765" width="22.42578125" style="37" customWidth="1"/>
    <col min="10766" max="10766" width="13.28515625" style="37" customWidth="1"/>
    <col min="10767" max="10767" width="18.5703125" style="37" customWidth="1"/>
    <col min="10768" max="11007" width="9.140625" style="37"/>
    <col min="11008" max="11008" width="4.140625" style="37" customWidth="1"/>
    <col min="11009" max="11009" width="51.5703125" style="37" customWidth="1"/>
    <col min="11010" max="11010" width="15.140625" style="37" customWidth="1"/>
    <col min="11011" max="11011" width="6.7109375" style="37" customWidth="1"/>
    <col min="11012" max="11012" width="6.85546875" style="37" customWidth="1"/>
    <col min="11013" max="11013" width="9.7109375" style="37" customWidth="1"/>
    <col min="11014" max="11014" width="11" style="37" customWidth="1"/>
    <col min="11015" max="11015" width="7.140625" style="37" customWidth="1"/>
    <col min="11016" max="11016" width="9.85546875" style="37" bestFit="1" customWidth="1"/>
    <col min="11017" max="11017" width="12.42578125" style="37" customWidth="1"/>
    <col min="11018" max="11018" width="7.42578125" style="37" customWidth="1"/>
    <col min="11019" max="11019" width="9.5703125" style="37" customWidth="1"/>
    <col min="11020" max="11020" width="11" style="37" customWidth="1"/>
    <col min="11021" max="11021" width="22.42578125" style="37" customWidth="1"/>
    <col min="11022" max="11022" width="13.28515625" style="37" customWidth="1"/>
    <col min="11023" max="11023" width="18.5703125" style="37" customWidth="1"/>
    <col min="11024" max="11263" width="9.140625" style="37"/>
    <col min="11264" max="11264" width="4.140625" style="37" customWidth="1"/>
    <col min="11265" max="11265" width="51.5703125" style="37" customWidth="1"/>
    <col min="11266" max="11266" width="15.140625" style="37" customWidth="1"/>
    <col min="11267" max="11267" width="6.7109375" style="37" customWidth="1"/>
    <col min="11268" max="11268" width="6.85546875" style="37" customWidth="1"/>
    <col min="11269" max="11269" width="9.7109375" style="37" customWidth="1"/>
    <col min="11270" max="11270" width="11" style="37" customWidth="1"/>
    <col min="11271" max="11271" width="7.140625" style="37" customWidth="1"/>
    <col min="11272" max="11272" width="9.85546875" style="37" bestFit="1" customWidth="1"/>
    <col min="11273" max="11273" width="12.42578125" style="37" customWidth="1"/>
    <col min="11274" max="11274" width="7.42578125" style="37" customWidth="1"/>
    <col min="11275" max="11275" width="9.5703125" style="37" customWidth="1"/>
    <col min="11276" max="11276" width="11" style="37" customWidth="1"/>
    <col min="11277" max="11277" width="22.42578125" style="37" customWidth="1"/>
    <col min="11278" max="11278" width="13.28515625" style="37" customWidth="1"/>
    <col min="11279" max="11279" width="18.5703125" style="37" customWidth="1"/>
    <col min="11280" max="11519" width="9.140625" style="37"/>
    <col min="11520" max="11520" width="4.140625" style="37" customWidth="1"/>
    <col min="11521" max="11521" width="51.5703125" style="37" customWidth="1"/>
    <col min="11522" max="11522" width="15.140625" style="37" customWidth="1"/>
    <col min="11523" max="11523" width="6.7109375" style="37" customWidth="1"/>
    <col min="11524" max="11524" width="6.85546875" style="37" customWidth="1"/>
    <col min="11525" max="11525" width="9.7109375" style="37" customWidth="1"/>
    <col min="11526" max="11526" width="11" style="37" customWidth="1"/>
    <col min="11527" max="11527" width="7.140625" style="37" customWidth="1"/>
    <col min="11528" max="11528" width="9.85546875" style="37" bestFit="1" customWidth="1"/>
    <col min="11529" max="11529" width="12.42578125" style="37" customWidth="1"/>
    <col min="11530" max="11530" width="7.42578125" style="37" customWidth="1"/>
    <col min="11531" max="11531" width="9.5703125" style="37" customWidth="1"/>
    <col min="11532" max="11532" width="11" style="37" customWidth="1"/>
    <col min="11533" max="11533" width="22.42578125" style="37" customWidth="1"/>
    <col min="11534" max="11534" width="13.28515625" style="37" customWidth="1"/>
    <col min="11535" max="11535" width="18.5703125" style="37" customWidth="1"/>
    <col min="11536" max="11775" width="9.140625" style="37"/>
    <col min="11776" max="11776" width="4.140625" style="37" customWidth="1"/>
    <col min="11777" max="11777" width="51.5703125" style="37" customWidth="1"/>
    <col min="11778" max="11778" width="15.140625" style="37" customWidth="1"/>
    <col min="11779" max="11779" width="6.7109375" style="37" customWidth="1"/>
    <col min="11780" max="11780" width="6.85546875" style="37" customWidth="1"/>
    <col min="11781" max="11781" width="9.7109375" style="37" customWidth="1"/>
    <col min="11782" max="11782" width="11" style="37" customWidth="1"/>
    <col min="11783" max="11783" width="7.140625" style="37" customWidth="1"/>
    <col min="11784" max="11784" width="9.85546875" style="37" bestFit="1" customWidth="1"/>
    <col min="11785" max="11785" width="12.42578125" style="37" customWidth="1"/>
    <col min="11786" max="11786" width="7.42578125" style="37" customWidth="1"/>
    <col min="11787" max="11787" width="9.5703125" style="37" customWidth="1"/>
    <col min="11788" max="11788" width="11" style="37" customWidth="1"/>
    <col min="11789" max="11789" width="22.42578125" style="37" customWidth="1"/>
    <col min="11790" max="11790" width="13.28515625" style="37" customWidth="1"/>
    <col min="11791" max="11791" width="18.5703125" style="37" customWidth="1"/>
    <col min="11792" max="12031" width="9.140625" style="37"/>
    <col min="12032" max="12032" width="4.140625" style="37" customWidth="1"/>
    <col min="12033" max="12033" width="51.5703125" style="37" customWidth="1"/>
    <col min="12034" max="12034" width="15.140625" style="37" customWidth="1"/>
    <col min="12035" max="12035" width="6.7109375" style="37" customWidth="1"/>
    <col min="12036" max="12036" width="6.85546875" style="37" customWidth="1"/>
    <col min="12037" max="12037" width="9.7109375" style="37" customWidth="1"/>
    <col min="12038" max="12038" width="11" style="37" customWidth="1"/>
    <col min="12039" max="12039" width="7.140625" style="37" customWidth="1"/>
    <col min="12040" max="12040" width="9.85546875" style="37" bestFit="1" customWidth="1"/>
    <col min="12041" max="12041" width="12.42578125" style="37" customWidth="1"/>
    <col min="12042" max="12042" width="7.42578125" style="37" customWidth="1"/>
    <col min="12043" max="12043" width="9.5703125" style="37" customWidth="1"/>
    <col min="12044" max="12044" width="11" style="37" customWidth="1"/>
    <col min="12045" max="12045" width="22.42578125" style="37" customWidth="1"/>
    <col min="12046" max="12046" width="13.28515625" style="37" customWidth="1"/>
    <col min="12047" max="12047" width="18.5703125" style="37" customWidth="1"/>
    <col min="12048" max="12287" width="9.140625" style="37"/>
    <col min="12288" max="12288" width="4.140625" style="37" customWidth="1"/>
    <col min="12289" max="12289" width="51.5703125" style="37" customWidth="1"/>
    <col min="12290" max="12290" width="15.140625" style="37" customWidth="1"/>
    <col min="12291" max="12291" width="6.7109375" style="37" customWidth="1"/>
    <col min="12292" max="12292" width="6.85546875" style="37" customWidth="1"/>
    <col min="12293" max="12293" width="9.7109375" style="37" customWidth="1"/>
    <col min="12294" max="12294" width="11" style="37" customWidth="1"/>
    <col min="12295" max="12295" width="7.140625" style="37" customWidth="1"/>
    <col min="12296" max="12296" width="9.85546875" style="37" bestFit="1" customWidth="1"/>
    <col min="12297" max="12297" width="12.42578125" style="37" customWidth="1"/>
    <col min="12298" max="12298" width="7.42578125" style="37" customWidth="1"/>
    <col min="12299" max="12299" width="9.5703125" style="37" customWidth="1"/>
    <col min="12300" max="12300" width="11" style="37" customWidth="1"/>
    <col min="12301" max="12301" width="22.42578125" style="37" customWidth="1"/>
    <col min="12302" max="12302" width="13.28515625" style="37" customWidth="1"/>
    <col min="12303" max="12303" width="18.5703125" style="37" customWidth="1"/>
    <col min="12304" max="12543" width="9.140625" style="37"/>
    <col min="12544" max="12544" width="4.140625" style="37" customWidth="1"/>
    <col min="12545" max="12545" width="51.5703125" style="37" customWidth="1"/>
    <col min="12546" max="12546" width="15.140625" style="37" customWidth="1"/>
    <col min="12547" max="12547" width="6.7109375" style="37" customWidth="1"/>
    <col min="12548" max="12548" width="6.85546875" style="37" customWidth="1"/>
    <col min="12549" max="12549" width="9.7109375" style="37" customWidth="1"/>
    <col min="12550" max="12550" width="11" style="37" customWidth="1"/>
    <col min="12551" max="12551" width="7.140625" style="37" customWidth="1"/>
    <col min="12552" max="12552" width="9.85546875" style="37" bestFit="1" customWidth="1"/>
    <col min="12553" max="12553" width="12.42578125" style="37" customWidth="1"/>
    <col min="12554" max="12554" width="7.42578125" style="37" customWidth="1"/>
    <col min="12555" max="12555" width="9.5703125" style="37" customWidth="1"/>
    <col min="12556" max="12556" width="11" style="37" customWidth="1"/>
    <col min="12557" max="12557" width="22.42578125" style="37" customWidth="1"/>
    <col min="12558" max="12558" width="13.28515625" style="37" customWidth="1"/>
    <col min="12559" max="12559" width="18.5703125" style="37" customWidth="1"/>
    <col min="12560" max="12799" width="9.140625" style="37"/>
    <col min="12800" max="12800" width="4.140625" style="37" customWidth="1"/>
    <col min="12801" max="12801" width="51.5703125" style="37" customWidth="1"/>
    <col min="12802" max="12802" width="15.140625" style="37" customWidth="1"/>
    <col min="12803" max="12803" width="6.7109375" style="37" customWidth="1"/>
    <col min="12804" max="12804" width="6.85546875" style="37" customWidth="1"/>
    <col min="12805" max="12805" width="9.7109375" style="37" customWidth="1"/>
    <col min="12806" max="12806" width="11" style="37" customWidth="1"/>
    <col min="12807" max="12807" width="7.140625" style="37" customWidth="1"/>
    <col min="12808" max="12808" width="9.85546875" style="37" bestFit="1" customWidth="1"/>
    <col min="12809" max="12809" width="12.42578125" style="37" customWidth="1"/>
    <col min="12810" max="12810" width="7.42578125" style="37" customWidth="1"/>
    <col min="12811" max="12811" width="9.5703125" style="37" customWidth="1"/>
    <col min="12812" max="12812" width="11" style="37" customWidth="1"/>
    <col min="12813" max="12813" width="22.42578125" style="37" customWidth="1"/>
    <col min="12814" max="12814" width="13.28515625" style="37" customWidth="1"/>
    <col min="12815" max="12815" width="18.5703125" style="37" customWidth="1"/>
    <col min="12816" max="13055" width="9.140625" style="37"/>
    <col min="13056" max="13056" width="4.140625" style="37" customWidth="1"/>
    <col min="13057" max="13057" width="51.5703125" style="37" customWidth="1"/>
    <col min="13058" max="13058" width="15.140625" style="37" customWidth="1"/>
    <col min="13059" max="13059" width="6.7109375" style="37" customWidth="1"/>
    <col min="13060" max="13060" width="6.85546875" style="37" customWidth="1"/>
    <col min="13061" max="13061" width="9.7109375" style="37" customWidth="1"/>
    <col min="13062" max="13062" width="11" style="37" customWidth="1"/>
    <col min="13063" max="13063" width="7.140625" style="37" customWidth="1"/>
    <col min="13064" max="13064" width="9.85546875" style="37" bestFit="1" customWidth="1"/>
    <col min="13065" max="13065" width="12.42578125" style="37" customWidth="1"/>
    <col min="13066" max="13066" width="7.42578125" style="37" customWidth="1"/>
    <col min="13067" max="13067" width="9.5703125" style="37" customWidth="1"/>
    <col min="13068" max="13068" width="11" style="37" customWidth="1"/>
    <col min="13069" max="13069" width="22.42578125" style="37" customWidth="1"/>
    <col min="13070" max="13070" width="13.28515625" style="37" customWidth="1"/>
    <col min="13071" max="13071" width="18.5703125" style="37" customWidth="1"/>
    <col min="13072" max="13311" width="9.140625" style="37"/>
    <col min="13312" max="13312" width="4.140625" style="37" customWidth="1"/>
    <col min="13313" max="13313" width="51.5703125" style="37" customWidth="1"/>
    <col min="13314" max="13314" width="15.140625" style="37" customWidth="1"/>
    <col min="13315" max="13315" width="6.7109375" style="37" customWidth="1"/>
    <col min="13316" max="13316" width="6.85546875" style="37" customWidth="1"/>
    <col min="13317" max="13317" width="9.7109375" style="37" customWidth="1"/>
    <col min="13318" max="13318" width="11" style="37" customWidth="1"/>
    <col min="13319" max="13319" width="7.140625" style="37" customWidth="1"/>
    <col min="13320" max="13320" width="9.85546875" style="37" bestFit="1" customWidth="1"/>
    <col min="13321" max="13321" width="12.42578125" style="37" customWidth="1"/>
    <col min="13322" max="13322" width="7.42578125" style="37" customWidth="1"/>
    <col min="13323" max="13323" width="9.5703125" style="37" customWidth="1"/>
    <col min="13324" max="13324" width="11" style="37" customWidth="1"/>
    <col min="13325" max="13325" width="22.42578125" style="37" customWidth="1"/>
    <col min="13326" max="13326" width="13.28515625" style="37" customWidth="1"/>
    <col min="13327" max="13327" width="18.5703125" style="37" customWidth="1"/>
    <col min="13328" max="13567" width="9.140625" style="37"/>
    <col min="13568" max="13568" width="4.140625" style="37" customWidth="1"/>
    <col min="13569" max="13569" width="51.5703125" style="37" customWidth="1"/>
    <col min="13570" max="13570" width="15.140625" style="37" customWidth="1"/>
    <col min="13571" max="13571" width="6.7109375" style="37" customWidth="1"/>
    <col min="13572" max="13572" width="6.85546875" style="37" customWidth="1"/>
    <col min="13573" max="13573" width="9.7109375" style="37" customWidth="1"/>
    <col min="13574" max="13574" width="11" style="37" customWidth="1"/>
    <col min="13575" max="13575" width="7.140625" style="37" customWidth="1"/>
    <col min="13576" max="13576" width="9.85546875" style="37" bestFit="1" customWidth="1"/>
    <col min="13577" max="13577" width="12.42578125" style="37" customWidth="1"/>
    <col min="13578" max="13578" width="7.42578125" style="37" customWidth="1"/>
    <col min="13579" max="13579" width="9.5703125" style="37" customWidth="1"/>
    <col min="13580" max="13580" width="11" style="37" customWidth="1"/>
    <col min="13581" max="13581" width="22.42578125" style="37" customWidth="1"/>
    <col min="13582" max="13582" width="13.28515625" style="37" customWidth="1"/>
    <col min="13583" max="13583" width="18.5703125" style="37" customWidth="1"/>
    <col min="13584" max="13823" width="9.140625" style="37"/>
    <col min="13824" max="13824" width="4.140625" style="37" customWidth="1"/>
    <col min="13825" max="13825" width="51.5703125" style="37" customWidth="1"/>
    <col min="13826" max="13826" width="15.140625" style="37" customWidth="1"/>
    <col min="13827" max="13827" width="6.7109375" style="37" customWidth="1"/>
    <col min="13828" max="13828" width="6.85546875" style="37" customWidth="1"/>
    <col min="13829" max="13829" width="9.7109375" style="37" customWidth="1"/>
    <col min="13830" max="13830" width="11" style="37" customWidth="1"/>
    <col min="13831" max="13831" width="7.140625" style="37" customWidth="1"/>
    <col min="13832" max="13832" width="9.85546875" style="37" bestFit="1" customWidth="1"/>
    <col min="13833" max="13833" width="12.42578125" style="37" customWidth="1"/>
    <col min="13834" max="13834" width="7.42578125" style="37" customWidth="1"/>
    <col min="13835" max="13835" width="9.5703125" style="37" customWidth="1"/>
    <col min="13836" max="13836" width="11" style="37" customWidth="1"/>
    <col min="13837" max="13837" width="22.42578125" style="37" customWidth="1"/>
    <col min="13838" max="13838" width="13.28515625" style="37" customWidth="1"/>
    <col min="13839" max="13839" width="18.5703125" style="37" customWidth="1"/>
    <col min="13840" max="14079" width="9.140625" style="37"/>
    <col min="14080" max="14080" width="4.140625" style="37" customWidth="1"/>
    <col min="14081" max="14081" width="51.5703125" style="37" customWidth="1"/>
    <col min="14082" max="14082" width="15.140625" style="37" customWidth="1"/>
    <col min="14083" max="14083" width="6.7109375" style="37" customWidth="1"/>
    <col min="14084" max="14084" width="6.85546875" style="37" customWidth="1"/>
    <col min="14085" max="14085" width="9.7109375" style="37" customWidth="1"/>
    <col min="14086" max="14086" width="11" style="37" customWidth="1"/>
    <col min="14087" max="14087" width="7.140625" style="37" customWidth="1"/>
    <col min="14088" max="14088" width="9.85546875" style="37" bestFit="1" customWidth="1"/>
    <col min="14089" max="14089" width="12.42578125" style="37" customWidth="1"/>
    <col min="14090" max="14090" width="7.42578125" style="37" customWidth="1"/>
    <col min="14091" max="14091" width="9.5703125" style="37" customWidth="1"/>
    <col min="14092" max="14092" width="11" style="37" customWidth="1"/>
    <col min="14093" max="14093" width="22.42578125" style="37" customWidth="1"/>
    <col min="14094" max="14094" width="13.28515625" style="37" customWidth="1"/>
    <col min="14095" max="14095" width="18.5703125" style="37" customWidth="1"/>
    <col min="14096" max="14335" width="9.140625" style="37"/>
    <col min="14336" max="14336" width="4.140625" style="37" customWidth="1"/>
    <col min="14337" max="14337" width="51.5703125" style="37" customWidth="1"/>
    <col min="14338" max="14338" width="15.140625" style="37" customWidth="1"/>
    <col min="14339" max="14339" width="6.7109375" style="37" customWidth="1"/>
    <col min="14340" max="14340" width="6.85546875" style="37" customWidth="1"/>
    <col min="14341" max="14341" width="9.7109375" style="37" customWidth="1"/>
    <col min="14342" max="14342" width="11" style="37" customWidth="1"/>
    <col min="14343" max="14343" width="7.140625" style="37" customWidth="1"/>
    <col min="14344" max="14344" width="9.85546875" style="37" bestFit="1" customWidth="1"/>
    <col min="14345" max="14345" width="12.42578125" style="37" customWidth="1"/>
    <col min="14346" max="14346" width="7.42578125" style="37" customWidth="1"/>
    <col min="14347" max="14347" width="9.5703125" style="37" customWidth="1"/>
    <col min="14348" max="14348" width="11" style="37" customWidth="1"/>
    <col min="14349" max="14349" width="22.42578125" style="37" customWidth="1"/>
    <col min="14350" max="14350" width="13.28515625" style="37" customWidth="1"/>
    <col min="14351" max="14351" width="18.5703125" style="37" customWidth="1"/>
    <col min="14352" max="14591" width="9.140625" style="37"/>
    <col min="14592" max="14592" width="4.140625" style="37" customWidth="1"/>
    <col min="14593" max="14593" width="51.5703125" style="37" customWidth="1"/>
    <col min="14594" max="14594" width="15.140625" style="37" customWidth="1"/>
    <col min="14595" max="14595" width="6.7109375" style="37" customWidth="1"/>
    <col min="14596" max="14596" width="6.85546875" style="37" customWidth="1"/>
    <col min="14597" max="14597" width="9.7109375" style="37" customWidth="1"/>
    <col min="14598" max="14598" width="11" style="37" customWidth="1"/>
    <col min="14599" max="14599" width="7.140625" style="37" customWidth="1"/>
    <col min="14600" max="14600" width="9.85546875" style="37" bestFit="1" customWidth="1"/>
    <col min="14601" max="14601" width="12.42578125" style="37" customWidth="1"/>
    <col min="14602" max="14602" width="7.42578125" style="37" customWidth="1"/>
    <col min="14603" max="14603" width="9.5703125" style="37" customWidth="1"/>
    <col min="14604" max="14604" width="11" style="37" customWidth="1"/>
    <col min="14605" max="14605" width="22.42578125" style="37" customWidth="1"/>
    <col min="14606" max="14606" width="13.28515625" style="37" customWidth="1"/>
    <col min="14607" max="14607" width="18.5703125" style="37" customWidth="1"/>
    <col min="14608" max="14847" width="9.140625" style="37"/>
    <col min="14848" max="14848" width="4.140625" style="37" customWidth="1"/>
    <col min="14849" max="14849" width="51.5703125" style="37" customWidth="1"/>
    <col min="14850" max="14850" width="15.140625" style="37" customWidth="1"/>
    <col min="14851" max="14851" width="6.7109375" style="37" customWidth="1"/>
    <col min="14852" max="14852" width="6.85546875" style="37" customWidth="1"/>
    <col min="14853" max="14853" width="9.7109375" style="37" customWidth="1"/>
    <col min="14854" max="14854" width="11" style="37" customWidth="1"/>
    <col min="14855" max="14855" width="7.140625" style="37" customWidth="1"/>
    <col min="14856" max="14856" width="9.85546875" style="37" bestFit="1" customWidth="1"/>
    <col min="14857" max="14857" width="12.42578125" style="37" customWidth="1"/>
    <col min="14858" max="14858" width="7.42578125" style="37" customWidth="1"/>
    <col min="14859" max="14859" width="9.5703125" style="37" customWidth="1"/>
    <col min="14860" max="14860" width="11" style="37" customWidth="1"/>
    <col min="14861" max="14861" width="22.42578125" style="37" customWidth="1"/>
    <col min="14862" max="14862" width="13.28515625" style="37" customWidth="1"/>
    <col min="14863" max="14863" width="18.5703125" style="37" customWidth="1"/>
    <col min="14864" max="15103" width="9.140625" style="37"/>
    <col min="15104" max="15104" width="4.140625" style="37" customWidth="1"/>
    <col min="15105" max="15105" width="51.5703125" style="37" customWidth="1"/>
    <col min="15106" max="15106" width="15.140625" style="37" customWidth="1"/>
    <col min="15107" max="15107" width="6.7109375" style="37" customWidth="1"/>
    <col min="15108" max="15108" width="6.85546875" style="37" customWidth="1"/>
    <col min="15109" max="15109" width="9.7109375" style="37" customWidth="1"/>
    <col min="15110" max="15110" width="11" style="37" customWidth="1"/>
    <col min="15111" max="15111" width="7.140625" style="37" customWidth="1"/>
    <col min="15112" max="15112" width="9.85546875" style="37" bestFit="1" customWidth="1"/>
    <col min="15113" max="15113" width="12.42578125" style="37" customWidth="1"/>
    <col min="15114" max="15114" width="7.42578125" style="37" customWidth="1"/>
    <col min="15115" max="15115" width="9.5703125" style="37" customWidth="1"/>
    <col min="15116" max="15116" width="11" style="37" customWidth="1"/>
    <col min="15117" max="15117" width="22.42578125" style="37" customWidth="1"/>
    <col min="15118" max="15118" width="13.28515625" style="37" customWidth="1"/>
    <col min="15119" max="15119" width="18.5703125" style="37" customWidth="1"/>
    <col min="15120" max="15359" width="9.140625" style="37"/>
    <col min="15360" max="15360" width="4.140625" style="37" customWidth="1"/>
    <col min="15361" max="15361" width="51.5703125" style="37" customWidth="1"/>
    <col min="15362" max="15362" width="15.140625" style="37" customWidth="1"/>
    <col min="15363" max="15363" width="6.7109375" style="37" customWidth="1"/>
    <col min="15364" max="15364" width="6.85546875" style="37" customWidth="1"/>
    <col min="15365" max="15365" width="9.7109375" style="37" customWidth="1"/>
    <col min="15366" max="15366" width="11" style="37" customWidth="1"/>
    <col min="15367" max="15367" width="7.140625" style="37" customWidth="1"/>
    <col min="15368" max="15368" width="9.85546875" style="37" bestFit="1" customWidth="1"/>
    <col min="15369" max="15369" width="12.42578125" style="37" customWidth="1"/>
    <col min="15370" max="15370" width="7.42578125" style="37" customWidth="1"/>
    <col min="15371" max="15371" width="9.5703125" style="37" customWidth="1"/>
    <col min="15372" max="15372" width="11" style="37" customWidth="1"/>
    <col min="15373" max="15373" width="22.42578125" style="37" customWidth="1"/>
    <col min="15374" max="15374" width="13.28515625" style="37" customWidth="1"/>
    <col min="15375" max="15375" width="18.5703125" style="37" customWidth="1"/>
    <col min="15376" max="15615" width="9.140625" style="37"/>
    <col min="15616" max="15616" width="4.140625" style="37" customWidth="1"/>
    <col min="15617" max="15617" width="51.5703125" style="37" customWidth="1"/>
    <col min="15618" max="15618" width="15.140625" style="37" customWidth="1"/>
    <col min="15619" max="15619" width="6.7109375" style="37" customWidth="1"/>
    <col min="15620" max="15620" width="6.85546875" style="37" customWidth="1"/>
    <col min="15621" max="15621" width="9.7109375" style="37" customWidth="1"/>
    <col min="15622" max="15622" width="11" style="37" customWidth="1"/>
    <col min="15623" max="15623" width="7.140625" style="37" customWidth="1"/>
    <col min="15624" max="15624" width="9.85546875" style="37" bestFit="1" customWidth="1"/>
    <col min="15625" max="15625" width="12.42578125" style="37" customWidth="1"/>
    <col min="15626" max="15626" width="7.42578125" style="37" customWidth="1"/>
    <col min="15627" max="15627" width="9.5703125" style="37" customWidth="1"/>
    <col min="15628" max="15628" width="11" style="37" customWidth="1"/>
    <col min="15629" max="15629" width="22.42578125" style="37" customWidth="1"/>
    <col min="15630" max="15630" width="13.28515625" style="37" customWidth="1"/>
    <col min="15631" max="15631" width="18.5703125" style="37" customWidth="1"/>
    <col min="15632" max="15871" width="9.140625" style="37"/>
    <col min="15872" max="15872" width="4.140625" style="37" customWidth="1"/>
    <col min="15873" max="15873" width="51.5703125" style="37" customWidth="1"/>
    <col min="15874" max="15874" width="15.140625" style="37" customWidth="1"/>
    <col min="15875" max="15875" width="6.7109375" style="37" customWidth="1"/>
    <col min="15876" max="15876" width="6.85546875" style="37" customWidth="1"/>
    <col min="15877" max="15877" width="9.7109375" style="37" customWidth="1"/>
    <col min="15878" max="15878" width="11" style="37" customWidth="1"/>
    <col min="15879" max="15879" width="7.140625" style="37" customWidth="1"/>
    <col min="15880" max="15880" width="9.85546875" style="37" bestFit="1" customWidth="1"/>
    <col min="15881" max="15881" width="12.42578125" style="37" customWidth="1"/>
    <col min="15882" max="15882" width="7.42578125" style="37" customWidth="1"/>
    <col min="15883" max="15883" width="9.5703125" style="37" customWidth="1"/>
    <col min="15884" max="15884" width="11" style="37" customWidth="1"/>
    <col min="15885" max="15885" width="22.42578125" style="37" customWidth="1"/>
    <col min="15886" max="15886" width="13.28515625" style="37" customWidth="1"/>
    <col min="15887" max="15887" width="18.5703125" style="37" customWidth="1"/>
    <col min="15888" max="16127" width="9.140625" style="37"/>
    <col min="16128" max="16128" width="4.140625" style="37" customWidth="1"/>
    <col min="16129" max="16129" width="51.5703125" style="37" customWidth="1"/>
    <col min="16130" max="16130" width="15.140625" style="37" customWidth="1"/>
    <col min="16131" max="16131" width="6.7109375" style="37" customWidth="1"/>
    <col min="16132" max="16132" width="6.85546875" style="37" customWidth="1"/>
    <col min="16133" max="16133" width="9.7109375" style="37" customWidth="1"/>
    <col min="16134" max="16134" width="11" style="37" customWidth="1"/>
    <col min="16135" max="16135" width="7.140625" style="37" customWidth="1"/>
    <col min="16136" max="16136" width="9.85546875" style="37" bestFit="1" customWidth="1"/>
    <col min="16137" max="16137" width="12.42578125" style="37" customWidth="1"/>
    <col min="16138" max="16138" width="7.42578125" style="37" customWidth="1"/>
    <col min="16139" max="16139" width="9.5703125" style="37" customWidth="1"/>
    <col min="16140" max="16140" width="11" style="37" customWidth="1"/>
    <col min="16141" max="16141" width="22.42578125" style="37" customWidth="1"/>
    <col min="16142" max="16142" width="13.28515625" style="37" customWidth="1"/>
    <col min="16143" max="16143" width="18.5703125" style="37" customWidth="1"/>
    <col min="16144" max="16384" width="9.140625" style="37"/>
  </cols>
  <sheetData>
    <row r="1" spans="1:15" ht="21.75" customHeight="1">
      <c r="B1" s="56"/>
      <c r="C1" s="1026" t="s">
        <v>110</v>
      </c>
      <c r="D1" s="1026"/>
      <c r="E1" s="1026"/>
      <c r="F1" s="1026"/>
      <c r="G1" s="38"/>
      <c r="H1" s="56"/>
      <c r="I1" s="56"/>
      <c r="J1" s="56"/>
    </row>
    <row r="2" spans="1:15" ht="18" customHeight="1">
      <c r="K2" s="1040" t="s">
        <v>1874</v>
      </c>
      <c r="L2" s="1040"/>
    </row>
    <row r="3" spans="1:15" ht="33" customHeight="1">
      <c r="B3" s="1041" t="s">
        <v>111</v>
      </c>
      <c r="C3" s="1041"/>
      <c r="D3" s="1041"/>
      <c r="E3" s="1041"/>
      <c r="F3" s="1041"/>
      <c r="G3" s="1041"/>
      <c r="H3" s="1041"/>
      <c r="I3" s="1041"/>
      <c r="J3" s="58"/>
      <c r="K3" s="59"/>
      <c r="L3" s="59"/>
      <c r="M3" s="59"/>
    </row>
    <row r="4" spans="1:15" ht="14.25" customHeight="1">
      <c r="A4" s="60"/>
      <c r="B4" s="61"/>
      <c r="C4" s="62"/>
      <c r="D4" s="61"/>
      <c r="E4" s="61"/>
      <c r="F4" s="61"/>
      <c r="G4" s="61"/>
      <c r="H4" s="61"/>
    </row>
    <row r="5" spans="1:15" s="63" customFormat="1" ht="34.5" customHeight="1">
      <c r="A5" s="1033" t="s">
        <v>3</v>
      </c>
      <c r="B5" s="1033" t="s">
        <v>4</v>
      </c>
      <c r="C5" s="1031" t="s">
        <v>5</v>
      </c>
      <c r="D5" s="1033" t="s">
        <v>6</v>
      </c>
      <c r="E5" s="1033" t="s">
        <v>7</v>
      </c>
      <c r="F5" s="1033"/>
      <c r="G5" s="1033"/>
      <c r="H5" s="1033" t="s">
        <v>112</v>
      </c>
      <c r="I5" s="1033"/>
      <c r="J5" s="1033"/>
      <c r="K5" s="1042" t="s">
        <v>9</v>
      </c>
      <c r="L5" s="1043"/>
      <c r="M5" s="1044"/>
    </row>
    <row r="6" spans="1:15" ht="22.5" customHeight="1">
      <c r="A6" s="1033"/>
      <c r="B6" s="1033"/>
      <c r="C6" s="1032"/>
      <c r="D6" s="1033"/>
      <c r="E6" s="95" t="s">
        <v>10</v>
      </c>
      <c r="F6" s="95" t="s">
        <v>13</v>
      </c>
      <c r="G6" s="680" t="s">
        <v>12</v>
      </c>
      <c r="H6" s="95" t="s">
        <v>10</v>
      </c>
      <c r="I6" s="95" t="s">
        <v>13</v>
      </c>
      <c r="J6" s="680" t="s">
        <v>12</v>
      </c>
      <c r="K6" s="510" t="s">
        <v>10</v>
      </c>
      <c r="L6" s="510" t="s">
        <v>13</v>
      </c>
      <c r="M6" s="510" t="s">
        <v>12</v>
      </c>
    </row>
    <row r="7" spans="1:15">
      <c r="A7" s="602">
        <v>1</v>
      </c>
      <c r="B7" s="95">
        <v>2</v>
      </c>
      <c r="C7" s="95">
        <v>3</v>
      </c>
      <c r="D7" s="95">
        <v>4</v>
      </c>
      <c r="E7" s="682">
        <v>5</v>
      </c>
      <c r="F7" s="682">
        <v>6</v>
      </c>
      <c r="G7" s="682">
        <v>7</v>
      </c>
      <c r="H7" s="95">
        <v>8</v>
      </c>
      <c r="I7" s="95">
        <v>9</v>
      </c>
      <c r="J7" s="95">
        <v>10</v>
      </c>
      <c r="K7" s="95">
        <v>11</v>
      </c>
      <c r="L7" s="95">
        <v>12</v>
      </c>
      <c r="M7" s="95">
        <v>13</v>
      </c>
    </row>
    <row r="8" spans="1:15" ht="20.25" customHeight="1">
      <c r="A8" s="1046">
        <v>1</v>
      </c>
      <c r="B8" s="102" t="s">
        <v>113</v>
      </c>
      <c r="C8" s="103">
        <v>7130800033</v>
      </c>
      <c r="D8" s="104" t="s">
        <v>15</v>
      </c>
      <c r="E8" s="595">
        <v>2</v>
      </c>
      <c r="F8" s="543">
        <f>VLOOKUP(C8,'SOR RATE 2025-26'!A:D,4,0)</f>
        <v>4613.6900000000005</v>
      </c>
      <c r="G8" s="543">
        <f>E8*F8</f>
        <v>9227.380000000001</v>
      </c>
      <c r="H8" s="99"/>
      <c r="I8" s="99"/>
      <c r="J8" s="99"/>
      <c r="K8" s="596"/>
      <c r="L8" s="596"/>
      <c r="M8" s="596"/>
    </row>
    <row r="9" spans="1:15" ht="36" customHeight="1">
      <c r="A9" s="1047"/>
      <c r="B9" s="102" t="s">
        <v>114</v>
      </c>
      <c r="C9" s="489">
        <v>7130601958</v>
      </c>
      <c r="D9" s="104" t="s">
        <v>18</v>
      </c>
      <c r="E9" s="99"/>
      <c r="F9" s="543"/>
      <c r="G9" s="100"/>
      <c r="H9" s="99">
        <v>964.6</v>
      </c>
      <c r="I9" s="100">
        <f>VLOOKUP(C9,'SOR RATE 2025-26'!A:D,4,0)/1000</f>
        <v>57.234720000000003</v>
      </c>
      <c r="J9" s="100">
        <f>I9*H9</f>
        <v>55208.610912000004</v>
      </c>
      <c r="K9" s="596"/>
      <c r="L9" s="100"/>
      <c r="M9" s="596"/>
    </row>
    <row r="10" spans="1:15" ht="19.5" customHeight="1">
      <c r="A10" s="1048"/>
      <c r="B10" s="102" t="s">
        <v>115</v>
      </c>
      <c r="C10" s="103">
        <v>7130800002</v>
      </c>
      <c r="D10" s="104" t="s">
        <v>15</v>
      </c>
      <c r="E10" s="99"/>
      <c r="F10" s="543"/>
      <c r="G10" s="100"/>
      <c r="H10" s="99"/>
      <c r="I10" s="882"/>
      <c r="J10" s="100"/>
      <c r="K10" s="521">
        <v>2</v>
      </c>
      <c r="L10" s="100">
        <f>VLOOKUP(C10,'SOR RATE 2025-26'!A:D,4,0)</f>
        <v>7887.84</v>
      </c>
      <c r="M10" s="100">
        <f>K10*L10</f>
        <v>15775.68</v>
      </c>
      <c r="N10" s="49"/>
      <c r="O10" s="49"/>
    </row>
    <row r="11" spans="1:15" ht="19.5" customHeight="1">
      <c r="A11" s="595">
        <v>2</v>
      </c>
      <c r="B11" s="597" t="s">
        <v>116</v>
      </c>
      <c r="C11" s="103">
        <v>7130810608</v>
      </c>
      <c r="D11" s="595" t="s">
        <v>53</v>
      </c>
      <c r="E11" s="99">
        <v>1</v>
      </c>
      <c r="F11" s="543">
        <f>VLOOKUP(C11,'SOR RATE 2025-26'!A:D,4,0)</f>
        <v>6381.15</v>
      </c>
      <c r="G11" s="100">
        <f>F11*E11</f>
        <v>6381.15</v>
      </c>
      <c r="H11" s="99">
        <v>1</v>
      </c>
      <c r="I11" s="882">
        <f>VLOOKUP(C11,'SOR RATE 2025-26'!A:D,4,0)</f>
        <v>6381.15</v>
      </c>
      <c r="J11" s="100">
        <f>I11*H11</f>
        <v>6381.15</v>
      </c>
      <c r="K11" s="521">
        <v>1</v>
      </c>
      <c r="L11" s="100">
        <f>VLOOKUP(C11,'SOR RATE 2025-26'!A:D,4,0)</f>
        <v>6381.15</v>
      </c>
      <c r="M11" s="100">
        <f>K11*L11</f>
        <v>6381.15</v>
      </c>
    </row>
    <row r="12" spans="1:15" ht="19.5" customHeight="1">
      <c r="A12" s="99">
        <v>3</v>
      </c>
      <c r="B12" s="117" t="s">
        <v>88</v>
      </c>
      <c r="C12" s="103">
        <v>7130820013</v>
      </c>
      <c r="D12" s="99" t="s">
        <v>15</v>
      </c>
      <c r="E12" s="99">
        <v>6</v>
      </c>
      <c r="F12" s="543">
        <f>VLOOKUP(C12,'SOR RATE 2025-26'!A:D,4,0)</f>
        <v>209.57</v>
      </c>
      <c r="G12" s="100">
        <f>F12*E12</f>
        <v>1257.42</v>
      </c>
      <c r="H12" s="99">
        <v>6</v>
      </c>
      <c r="I12" s="882">
        <f>VLOOKUP(C12,'SOR RATE 2025-26'!A:D,4,0)</f>
        <v>209.57</v>
      </c>
      <c r="J12" s="100">
        <f>I12*H12</f>
        <v>1257.42</v>
      </c>
      <c r="K12" s="521">
        <v>6</v>
      </c>
      <c r="L12" s="100">
        <f>VLOOKUP(C12,'SOR RATE 2025-26'!A:D,4,0)</f>
        <v>209.57</v>
      </c>
      <c r="M12" s="100">
        <f>K12*L12</f>
        <v>1257.42</v>
      </c>
      <c r="N12" s="64"/>
      <c r="O12" s="53"/>
    </row>
    <row r="13" spans="1:15" ht="19.5" customHeight="1">
      <c r="A13" s="99">
        <v>4</v>
      </c>
      <c r="B13" s="117" t="s">
        <v>87</v>
      </c>
      <c r="C13" s="489">
        <v>7130820248</v>
      </c>
      <c r="D13" s="99" t="s">
        <v>15</v>
      </c>
      <c r="E13" s="99">
        <v>6</v>
      </c>
      <c r="F13" s="543">
        <f>VLOOKUP(C13,'SOR RATE 2025-26'!A:D,4,0)</f>
        <v>329.72</v>
      </c>
      <c r="G13" s="100">
        <f>F13*E13</f>
        <v>1978.3200000000002</v>
      </c>
      <c r="H13" s="99">
        <v>6</v>
      </c>
      <c r="I13" s="882">
        <f>VLOOKUP(C13,'SOR RATE 2025-26'!A:D,4,0)</f>
        <v>329.72</v>
      </c>
      <c r="J13" s="100">
        <f>I13*H13</f>
        <v>1978.3200000000002</v>
      </c>
      <c r="K13" s="521">
        <v>6</v>
      </c>
      <c r="L13" s="100">
        <f>VLOOKUP(C13,'SOR RATE 2025-26'!A:D,4,0)</f>
        <v>329.72</v>
      </c>
      <c r="M13" s="100">
        <f>K13*L13</f>
        <v>1978.3200000000002</v>
      </c>
    </row>
    <row r="14" spans="1:15" ht="19.5" customHeight="1">
      <c r="A14" s="598">
        <v>5</v>
      </c>
      <c r="B14" s="102" t="s">
        <v>28</v>
      </c>
      <c r="C14" s="103">
        <v>7130820009</v>
      </c>
      <c r="D14" s="99" t="s">
        <v>15</v>
      </c>
      <c r="E14" s="99">
        <v>3</v>
      </c>
      <c r="F14" s="543">
        <f>VLOOKUP(C14,'SOR RATE 2025-26'!A:D,4,0)</f>
        <v>296.99</v>
      </c>
      <c r="G14" s="100">
        <f>F14*E14</f>
        <v>890.97</v>
      </c>
      <c r="H14" s="99">
        <v>3</v>
      </c>
      <c r="I14" s="882">
        <f>VLOOKUP(C14,'SOR RATE 2025-26'!A:D,4,0)</f>
        <v>296.99</v>
      </c>
      <c r="J14" s="100">
        <f>I14*H14</f>
        <v>890.97</v>
      </c>
      <c r="K14" s="521">
        <v>3</v>
      </c>
      <c r="L14" s="100">
        <f>VLOOKUP(C14,'SOR RATE 2025-26'!A:D,4,0)</f>
        <v>296.99</v>
      </c>
      <c r="M14" s="100">
        <f>K14*L14</f>
        <v>890.97</v>
      </c>
      <c r="N14" s="42"/>
      <c r="O14" s="42"/>
    </row>
    <row r="15" spans="1:15" ht="29.25" customHeight="1">
      <c r="A15" s="1046">
        <v>6</v>
      </c>
      <c r="B15" s="117" t="s">
        <v>117</v>
      </c>
      <c r="C15" s="103"/>
      <c r="D15" s="598" t="s">
        <v>15</v>
      </c>
      <c r="E15" s="99">
        <v>1</v>
      </c>
      <c r="F15" s="543"/>
      <c r="G15" s="100"/>
      <c r="H15" s="99">
        <v>1</v>
      </c>
      <c r="I15" s="882"/>
      <c r="J15" s="100"/>
      <c r="K15" s="521"/>
      <c r="L15" s="100"/>
      <c r="M15" s="100"/>
    </row>
    <row r="16" spans="1:15" ht="19.5" customHeight="1">
      <c r="A16" s="1047"/>
      <c r="B16" s="102" t="s">
        <v>23</v>
      </c>
      <c r="C16" s="103">
        <v>7130810193</v>
      </c>
      <c r="D16" s="104" t="s">
        <v>24</v>
      </c>
      <c r="E16" s="99">
        <v>4</v>
      </c>
      <c r="F16" s="543">
        <f>VLOOKUP(C16,'SOR RATE 2025-26'!A:D,4,0)</f>
        <v>334.5</v>
      </c>
      <c r="G16" s="100">
        <f>F16*E16</f>
        <v>1338</v>
      </c>
      <c r="H16" s="99"/>
      <c r="I16" s="100"/>
      <c r="J16" s="99"/>
      <c r="K16" s="521">
        <v>4</v>
      </c>
      <c r="L16" s="100">
        <f>VLOOKUP(C16,'SOR RATE 2025-26'!A:D,4,0)</f>
        <v>334.5</v>
      </c>
      <c r="M16" s="100">
        <f>K16*L16</f>
        <v>1338</v>
      </c>
    </row>
    <row r="17" spans="1:17" ht="19.5" customHeight="1">
      <c r="A17" s="1047"/>
      <c r="B17" s="102" t="s">
        <v>25</v>
      </c>
      <c r="C17" s="103">
        <v>7130810692</v>
      </c>
      <c r="D17" s="104" t="s">
        <v>24</v>
      </c>
      <c r="E17" s="598"/>
      <c r="F17" s="543"/>
      <c r="G17" s="100"/>
      <c r="H17" s="99">
        <v>4</v>
      </c>
      <c r="I17" s="100">
        <f>VLOOKUP(C17,'SOR RATE 2025-26'!A:D,4,0)</f>
        <v>371.1</v>
      </c>
      <c r="J17" s="100">
        <f>I17*H17</f>
        <v>1484.4</v>
      </c>
      <c r="K17" s="100"/>
      <c r="L17" s="100"/>
      <c r="M17" s="100"/>
    </row>
    <row r="18" spans="1:17" ht="19.5" customHeight="1">
      <c r="A18" s="1048"/>
      <c r="B18" s="117" t="s">
        <v>118</v>
      </c>
      <c r="C18" s="103">
        <v>7130600032</v>
      </c>
      <c r="D18" s="598" t="s">
        <v>18</v>
      </c>
      <c r="E18" s="598">
        <v>60</v>
      </c>
      <c r="F18" s="543">
        <f>VLOOKUP(C18,'SOR RATE 2025-26'!A:D,4,0)/1000</f>
        <v>49.126339999999999</v>
      </c>
      <c r="G18" s="100">
        <f>F18*E18</f>
        <v>2947.5803999999998</v>
      </c>
      <c r="H18" s="99">
        <v>60</v>
      </c>
      <c r="I18" s="100">
        <f>VLOOKUP(C18,'SOR RATE 2025-26'!A:D,4,0)/1000</f>
        <v>49.126339999999999</v>
      </c>
      <c r="J18" s="100">
        <f>I18*H18</f>
        <v>2947.5803999999998</v>
      </c>
      <c r="K18" s="521">
        <v>60</v>
      </c>
      <c r="L18" s="100">
        <f>VLOOKUP(C18,'SOR RATE 2025-26'!A:D,4,0)/1000</f>
        <v>49.126339999999999</v>
      </c>
      <c r="M18" s="100">
        <f>K18*L18</f>
        <v>2947.5803999999998</v>
      </c>
    </row>
    <row r="19" spans="1:17" ht="19.5" customHeight="1">
      <c r="A19" s="1046">
        <v>7</v>
      </c>
      <c r="B19" s="102" t="s">
        <v>32</v>
      </c>
      <c r="C19" s="103">
        <v>7130860033</v>
      </c>
      <c r="D19" s="104" t="s">
        <v>15</v>
      </c>
      <c r="E19" s="521">
        <v>6</v>
      </c>
      <c r="F19" s="543">
        <f>VLOOKUP(C19,'SOR RATE 2025-26'!A:D,4,0)</f>
        <v>1066.71</v>
      </c>
      <c r="G19" s="100">
        <f>F19*E19</f>
        <v>6400.26</v>
      </c>
      <c r="H19" s="99">
        <v>6</v>
      </c>
      <c r="I19" s="882">
        <f>VLOOKUP(C19,'SOR RATE 2025-26'!A:D,4,0)</f>
        <v>1066.71</v>
      </c>
      <c r="J19" s="100">
        <f>I19*H19</f>
        <v>6400.26</v>
      </c>
      <c r="K19" s="521">
        <v>6</v>
      </c>
      <c r="L19" s="100">
        <f>VLOOKUP(C19,'SOR RATE 2025-26'!A:D,4,0)</f>
        <v>1066.71</v>
      </c>
      <c r="M19" s="100">
        <f>K19*L19</f>
        <v>6400.26</v>
      </c>
    </row>
    <row r="20" spans="1:17" ht="19.5" customHeight="1">
      <c r="A20" s="1047"/>
      <c r="B20" s="102" t="s">
        <v>119</v>
      </c>
      <c r="C20" s="103">
        <v>7130810193</v>
      </c>
      <c r="D20" s="104" t="s">
        <v>24</v>
      </c>
      <c r="E20" s="521">
        <v>6</v>
      </c>
      <c r="F20" s="543">
        <f>VLOOKUP(C20,'SOR RATE 2025-26'!A:D,4,0)</f>
        <v>334.5</v>
      </c>
      <c r="G20" s="100">
        <f>F20*E20</f>
        <v>2007</v>
      </c>
      <c r="H20" s="99"/>
      <c r="I20" s="882"/>
      <c r="J20" s="100"/>
      <c r="K20" s="521">
        <v>6</v>
      </c>
      <c r="L20" s="100">
        <f>VLOOKUP(C20,'SOR RATE 2025-26'!A:D,4,0)</f>
        <v>334.5</v>
      </c>
      <c r="M20" s="100">
        <f>K20*L20</f>
        <v>2007</v>
      </c>
    </row>
    <row r="21" spans="1:17" ht="19.5" customHeight="1">
      <c r="A21" s="1047"/>
      <c r="B21" s="102" t="s">
        <v>120</v>
      </c>
      <c r="C21" s="103">
        <v>7130810692</v>
      </c>
      <c r="D21" s="104" t="s">
        <v>24</v>
      </c>
      <c r="E21" s="521"/>
      <c r="F21" s="543"/>
      <c r="G21" s="100"/>
      <c r="H21" s="99">
        <v>6</v>
      </c>
      <c r="I21" s="882">
        <f>VLOOKUP(C21,'SOR RATE 2025-26'!A:D,4,0)</f>
        <v>371.1</v>
      </c>
      <c r="J21" s="100">
        <f t="shared" ref="J21:J29" si="0">I21*H21</f>
        <v>2226.6000000000004</v>
      </c>
      <c r="K21" s="100"/>
      <c r="L21" s="100"/>
      <c r="M21" s="100"/>
    </row>
    <row r="22" spans="1:17" ht="19.5" customHeight="1">
      <c r="A22" s="1048"/>
      <c r="B22" s="102" t="s">
        <v>121</v>
      </c>
      <c r="C22" s="103">
        <v>7130860076</v>
      </c>
      <c r="D22" s="104" t="s">
        <v>18</v>
      </c>
      <c r="E22" s="521">
        <v>51</v>
      </c>
      <c r="F22" s="543">
        <f>VLOOKUP(C22,'SOR RATE 2025-26'!A:D,4,0)/1000</f>
        <v>90.645839999999993</v>
      </c>
      <c r="G22" s="100">
        <f t="shared" ref="G22:G29" si="1">F22*E22</f>
        <v>4622.9378399999996</v>
      </c>
      <c r="H22" s="99">
        <v>51</v>
      </c>
      <c r="I22" s="100">
        <f>VLOOKUP(C22,'SOR RATE 2025-26'!A:D,4,0)/1000</f>
        <v>90.645839999999993</v>
      </c>
      <c r="J22" s="100">
        <f t="shared" si="0"/>
        <v>4622.9378399999996</v>
      </c>
      <c r="K22" s="521">
        <v>51</v>
      </c>
      <c r="L22" s="100">
        <f>VLOOKUP(C22,'SOR RATE 2025-26'!A:D,4,0)/1000</f>
        <v>90.645839999999993</v>
      </c>
      <c r="M22" s="100">
        <f>K22*L22</f>
        <v>4622.9378399999996</v>
      </c>
    </row>
    <row r="23" spans="1:17" ht="19.5" customHeight="1">
      <c r="A23" s="599">
        <v>8</v>
      </c>
      <c r="B23" s="102" t="s">
        <v>122</v>
      </c>
      <c r="C23" s="103">
        <v>7130810624</v>
      </c>
      <c r="D23" s="104" t="s">
        <v>90</v>
      </c>
      <c r="E23" s="521">
        <v>6</v>
      </c>
      <c r="F23" s="543">
        <f>VLOOKUP(C23,'SOR RATE 2025-26'!A:D,4,0)</f>
        <v>103.11</v>
      </c>
      <c r="G23" s="100">
        <f t="shared" si="1"/>
        <v>618.66</v>
      </c>
      <c r="H23" s="99">
        <v>6</v>
      </c>
      <c r="I23" s="882">
        <f>VLOOKUP(C23,'SOR RATE 2025-26'!A:D,4,0)</f>
        <v>103.11</v>
      </c>
      <c r="J23" s="100">
        <f t="shared" si="0"/>
        <v>618.66</v>
      </c>
      <c r="K23" s="521">
        <v>6</v>
      </c>
      <c r="L23" s="100">
        <f>VLOOKUP(C23,'SOR RATE 2025-26'!A:D,4,0)</f>
        <v>103.11</v>
      </c>
      <c r="M23" s="100">
        <f>K23*L23</f>
        <v>618.66</v>
      </c>
    </row>
    <row r="24" spans="1:17" ht="57" customHeight="1">
      <c r="A24" s="99">
        <v>9</v>
      </c>
      <c r="B24" s="534" t="s">
        <v>123</v>
      </c>
      <c r="C24" s="103">
        <v>7130200202</v>
      </c>
      <c r="D24" s="104" t="s">
        <v>66</v>
      </c>
      <c r="E24" s="487">
        <f>(2*0.55)+(6*0.3)</f>
        <v>2.9</v>
      </c>
      <c r="F24" s="543">
        <f>VLOOKUP(C24,'SOR RATE 2025-26'!A:D,4,0)</f>
        <v>2970.0000000000005</v>
      </c>
      <c r="G24" s="100">
        <f t="shared" si="1"/>
        <v>8613.0000000000018</v>
      </c>
      <c r="H24" s="487">
        <f>(2*0.65)+(6*0.3)</f>
        <v>3.0999999999999996</v>
      </c>
      <c r="I24" s="100">
        <f>VLOOKUP(C24,'SOR RATE 2025-26'!A:D,4,0)</f>
        <v>2970.0000000000005</v>
      </c>
      <c r="J24" s="100">
        <f t="shared" si="0"/>
        <v>9207</v>
      </c>
      <c r="K24" s="487">
        <f>(2*0.55)+(6*0.3)</f>
        <v>2.9</v>
      </c>
      <c r="L24" s="100">
        <f>VLOOKUP(C24,'SOR RATE 2025-26'!A:D,4,0)</f>
        <v>2970.0000000000005</v>
      </c>
      <c r="M24" s="100">
        <f>K24*L24</f>
        <v>8613.0000000000018</v>
      </c>
      <c r="N24" s="881" t="s">
        <v>1875</v>
      </c>
    </row>
    <row r="25" spans="1:17" ht="19.5" customHeight="1">
      <c r="A25" s="600">
        <v>10</v>
      </c>
      <c r="B25" s="102" t="s">
        <v>27</v>
      </c>
      <c r="C25" s="103">
        <v>7130870013</v>
      </c>
      <c r="D25" s="104" t="s">
        <v>94</v>
      </c>
      <c r="E25" s="521">
        <v>2</v>
      </c>
      <c r="F25" s="543">
        <f>VLOOKUP(C25,'SOR RATE 2025-26'!A:D,4,0)</f>
        <v>149.25</v>
      </c>
      <c r="G25" s="100">
        <f t="shared" si="1"/>
        <v>298.5</v>
      </c>
      <c r="H25" s="595">
        <v>2</v>
      </c>
      <c r="I25" s="882">
        <f>VLOOKUP(C25,'SOR RATE 2025-26'!A:D,4,0)</f>
        <v>149.25</v>
      </c>
      <c r="J25" s="100">
        <f t="shared" si="0"/>
        <v>298.5</v>
      </c>
      <c r="K25" s="521">
        <v>2</v>
      </c>
      <c r="L25" s="100">
        <f>VLOOKUP(C25,'SOR RATE 2025-26'!A:D,4,0)</f>
        <v>149.25</v>
      </c>
      <c r="M25" s="100">
        <f>K25*L25</f>
        <v>298.5</v>
      </c>
    </row>
    <row r="26" spans="1:17" ht="19.5" customHeight="1">
      <c r="A26" s="117">
        <v>11</v>
      </c>
      <c r="B26" s="102" t="s">
        <v>38</v>
      </c>
      <c r="C26" s="103">
        <v>7130211158</v>
      </c>
      <c r="D26" s="104" t="s">
        <v>39</v>
      </c>
      <c r="E26" s="487">
        <v>0.5</v>
      </c>
      <c r="F26" s="543">
        <f>VLOOKUP(C26,'SOR RATE 2025-26'!A:D,4,0)</f>
        <v>184.42</v>
      </c>
      <c r="G26" s="100">
        <f t="shared" si="1"/>
        <v>92.21</v>
      </c>
      <c r="H26" s="99">
        <v>2</v>
      </c>
      <c r="I26" s="882">
        <f>VLOOKUP(C26,'SOR RATE 2025-26'!A:D,4,0)</f>
        <v>184.42</v>
      </c>
      <c r="J26" s="100">
        <f t="shared" si="0"/>
        <v>368.84</v>
      </c>
      <c r="K26" s="487">
        <v>0.5</v>
      </c>
      <c r="L26" s="100">
        <f>VLOOKUP(C26,'SOR RATE 2025-26'!A:D,4,0)</f>
        <v>184.42</v>
      </c>
      <c r="M26" s="100">
        <f t="shared" ref="M26" si="2">K26*L26</f>
        <v>92.21</v>
      </c>
    </row>
    <row r="27" spans="1:17" ht="19.5" customHeight="1">
      <c r="A27" s="117">
        <v>12</v>
      </c>
      <c r="B27" s="102" t="s">
        <v>40</v>
      </c>
      <c r="C27" s="103">
        <v>7130210809</v>
      </c>
      <c r="D27" s="104" t="s">
        <v>39</v>
      </c>
      <c r="E27" s="487">
        <v>0.5</v>
      </c>
      <c r="F27" s="543">
        <f>VLOOKUP(C27,'SOR RATE 2025-26'!A:D,4,0)</f>
        <v>412.07</v>
      </c>
      <c r="G27" s="100">
        <f t="shared" si="1"/>
        <v>206.035</v>
      </c>
      <c r="H27" s="99">
        <v>2</v>
      </c>
      <c r="I27" s="882">
        <f>VLOOKUP(C27,'SOR RATE 2025-26'!A:D,4,0)</f>
        <v>412.07</v>
      </c>
      <c r="J27" s="100">
        <f t="shared" si="0"/>
        <v>824.14</v>
      </c>
      <c r="K27" s="487">
        <v>0.5</v>
      </c>
      <c r="L27" s="100">
        <f>VLOOKUP(C27,'SOR RATE 2025-26'!A:D,4,0)</f>
        <v>412.07</v>
      </c>
      <c r="M27" s="100">
        <f>K27*L27</f>
        <v>206.035</v>
      </c>
    </row>
    <row r="28" spans="1:17" ht="21" customHeight="1">
      <c r="A28" s="117">
        <v>13</v>
      </c>
      <c r="B28" s="102" t="s">
        <v>41</v>
      </c>
      <c r="C28" s="103">
        <v>7130610206</v>
      </c>
      <c r="D28" s="104" t="s">
        <v>18</v>
      </c>
      <c r="E28" s="521">
        <v>4</v>
      </c>
      <c r="F28" s="543">
        <f>VLOOKUP(C28,'SOR RATE 2025-26'!A:D,4,0)/1000</f>
        <v>86.441000000000003</v>
      </c>
      <c r="G28" s="100">
        <f t="shared" si="1"/>
        <v>345.76400000000001</v>
      </c>
      <c r="H28" s="99">
        <v>4</v>
      </c>
      <c r="I28" s="100">
        <f>VLOOKUP(C28,'SOR RATE 2025-26'!A:D,4,0)/1000</f>
        <v>86.441000000000003</v>
      </c>
      <c r="J28" s="100">
        <f t="shared" si="0"/>
        <v>345.76400000000001</v>
      </c>
      <c r="K28" s="521">
        <v>4</v>
      </c>
      <c r="L28" s="100">
        <f>VLOOKUP(C28,'SOR RATE 2025-26'!A:D,4,0)/1000</f>
        <v>86.441000000000003</v>
      </c>
      <c r="M28" s="100">
        <f>K28*L28</f>
        <v>345.76400000000001</v>
      </c>
      <c r="N28" s="65"/>
      <c r="O28" s="46"/>
      <c r="P28" s="46"/>
      <c r="Q28" s="46"/>
    </row>
    <row r="29" spans="1:17" ht="19.5" customHeight="1">
      <c r="A29" s="601">
        <v>14</v>
      </c>
      <c r="B29" s="102" t="s">
        <v>42</v>
      </c>
      <c r="C29" s="103">
        <v>7130880041</v>
      </c>
      <c r="D29" s="104" t="s">
        <v>15</v>
      </c>
      <c r="E29" s="521">
        <v>1</v>
      </c>
      <c r="F29" s="543">
        <f>VLOOKUP(C29,'SOR RATE 2025-26'!A:D,4,0)</f>
        <v>104.33</v>
      </c>
      <c r="G29" s="100">
        <f t="shared" si="1"/>
        <v>104.33</v>
      </c>
      <c r="H29" s="99">
        <v>1</v>
      </c>
      <c r="I29" s="882">
        <f>VLOOKUP(C29,'SOR RATE 2025-26'!A:D,4,0)</f>
        <v>104.33</v>
      </c>
      <c r="J29" s="100">
        <f t="shared" si="0"/>
        <v>104.33</v>
      </c>
      <c r="K29" s="521">
        <v>1</v>
      </c>
      <c r="L29" s="100">
        <f>VLOOKUP(C29,'SOR RATE 2025-26'!A:D,4,0)</f>
        <v>104.33</v>
      </c>
      <c r="M29" s="100">
        <f>K29*L29</f>
        <v>104.33</v>
      </c>
    </row>
    <row r="30" spans="1:17" ht="19.5" customHeight="1">
      <c r="A30" s="1046">
        <v>15</v>
      </c>
      <c r="B30" s="102" t="s">
        <v>43</v>
      </c>
      <c r="C30" s="103"/>
      <c r="D30" s="104" t="s">
        <v>18</v>
      </c>
      <c r="E30" s="521">
        <f>SUM(E31:E35)</f>
        <v>7</v>
      </c>
      <c r="F30" s="543"/>
      <c r="G30" s="100"/>
      <c r="H30" s="521">
        <f>SUM(H31:H35)</f>
        <v>7</v>
      </c>
      <c r="I30" s="882"/>
      <c r="J30" s="100"/>
      <c r="K30" s="521">
        <f>SUM(K31:K35)</f>
        <v>7</v>
      </c>
      <c r="L30" s="100"/>
      <c r="M30" s="100"/>
    </row>
    <row r="31" spans="1:17" ht="19.5" customHeight="1">
      <c r="A31" s="1047"/>
      <c r="B31" s="102" t="s">
        <v>104</v>
      </c>
      <c r="C31" s="103">
        <v>7130620609</v>
      </c>
      <c r="D31" s="104" t="s">
        <v>18</v>
      </c>
      <c r="E31" s="487">
        <v>0.5</v>
      </c>
      <c r="F31" s="543">
        <f>VLOOKUP(C31,'SOR RATE 2025-26'!A:D,4,0)</f>
        <v>87.55</v>
      </c>
      <c r="G31" s="100">
        <f>F31*E31</f>
        <v>43.774999999999999</v>
      </c>
      <c r="H31" s="598">
        <v>0.5</v>
      </c>
      <c r="I31" s="882">
        <f>VLOOKUP(C31,'SOR RATE 2025-26'!A:D,4,0)</f>
        <v>87.55</v>
      </c>
      <c r="J31" s="100">
        <f>I31*H31</f>
        <v>43.774999999999999</v>
      </c>
      <c r="K31" s="487">
        <v>0.5</v>
      </c>
      <c r="L31" s="100">
        <f>VLOOKUP(C31,'SOR RATE 2025-26'!A:D,4,0)</f>
        <v>87.55</v>
      </c>
      <c r="M31" s="100">
        <f>K31*L31</f>
        <v>43.774999999999999</v>
      </c>
    </row>
    <row r="32" spans="1:17" ht="19.5" customHeight="1">
      <c r="A32" s="1047"/>
      <c r="B32" s="102" t="s">
        <v>44</v>
      </c>
      <c r="C32" s="103">
        <v>7130620614</v>
      </c>
      <c r="D32" s="104" t="s">
        <v>18</v>
      </c>
      <c r="E32" s="487">
        <v>0.5</v>
      </c>
      <c r="F32" s="543">
        <f>VLOOKUP(C32,'SOR RATE 2025-26'!A:D,4,0)</f>
        <v>86.09</v>
      </c>
      <c r="G32" s="100">
        <f>F32*E32</f>
        <v>43.045000000000002</v>
      </c>
      <c r="H32" s="598">
        <v>0.5</v>
      </c>
      <c r="I32" s="882">
        <f>VLOOKUP(C32,'SOR RATE 2025-26'!A:D,4,0)</f>
        <v>86.09</v>
      </c>
      <c r="J32" s="100">
        <f>I32*H32</f>
        <v>43.045000000000002</v>
      </c>
      <c r="K32" s="487">
        <v>0.5</v>
      </c>
      <c r="L32" s="100">
        <f>VLOOKUP(C32,'SOR RATE 2025-26'!A:D,4,0)</f>
        <v>86.09</v>
      </c>
      <c r="M32" s="100">
        <f>K32*L32</f>
        <v>43.045000000000002</v>
      </c>
    </row>
    <row r="33" spans="1:16" ht="19.5" customHeight="1">
      <c r="A33" s="1047"/>
      <c r="B33" s="102" t="s">
        <v>45</v>
      </c>
      <c r="C33" s="103">
        <v>7130620619</v>
      </c>
      <c r="D33" s="104" t="s">
        <v>18</v>
      </c>
      <c r="E33" s="100"/>
      <c r="F33" s="543"/>
      <c r="G33" s="100"/>
      <c r="H33" s="598">
        <v>2.5</v>
      </c>
      <c r="I33" s="882">
        <f>VLOOKUP(C33,'SOR RATE 2025-26'!A:D,4,0)</f>
        <v>86.09</v>
      </c>
      <c r="J33" s="100">
        <f>I33*H33</f>
        <v>215.22500000000002</v>
      </c>
      <c r="K33" s="100"/>
      <c r="L33" s="100"/>
      <c r="M33" s="100"/>
    </row>
    <row r="34" spans="1:16" ht="19.5" customHeight="1">
      <c r="A34" s="1047"/>
      <c r="B34" s="102" t="s">
        <v>46</v>
      </c>
      <c r="C34" s="103">
        <v>7130620625</v>
      </c>
      <c r="D34" s="104" t="s">
        <v>18</v>
      </c>
      <c r="E34" s="521">
        <v>2</v>
      </c>
      <c r="F34" s="543">
        <f>VLOOKUP(C34,'SOR RATE 2025-26'!A:D,4,0)</f>
        <v>84.63</v>
      </c>
      <c r="G34" s="100">
        <f>F34*E34</f>
        <v>169.26</v>
      </c>
      <c r="H34" s="598"/>
      <c r="I34" s="882"/>
      <c r="J34" s="100"/>
      <c r="K34" s="521">
        <v>2</v>
      </c>
      <c r="L34" s="100">
        <f>VLOOKUP(C34,'SOR RATE 2025-26'!A:D,4,0)</f>
        <v>84.63</v>
      </c>
      <c r="M34" s="100">
        <f>K34*L34</f>
        <v>169.26</v>
      </c>
    </row>
    <row r="35" spans="1:16" ht="19.5" customHeight="1">
      <c r="A35" s="1048"/>
      <c r="B35" s="102" t="s">
        <v>105</v>
      </c>
      <c r="C35" s="103">
        <v>7130620631</v>
      </c>
      <c r="D35" s="104" t="s">
        <v>18</v>
      </c>
      <c r="E35" s="521">
        <v>4</v>
      </c>
      <c r="F35" s="543">
        <f>VLOOKUP(C35,'SOR RATE 2025-26'!A:D,4,0)</f>
        <v>84.63</v>
      </c>
      <c r="G35" s="100">
        <f>F35*E35</f>
        <v>338.52</v>
      </c>
      <c r="H35" s="598">
        <v>3.5</v>
      </c>
      <c r="I35" s="882">
        <f>VLOOKUP(C35,'SOR RATE 2025-26'!A:D,4,0)</f>
        <v>84.63</v>
      </c>
      <c r="J35" s="100">
        <f>I35*H35</f>
        <v>296.20499999999998</v>
      </c>
      <c r="K35" s="521">
        <v>4</v>
      </c>
      <c r="L35" s="100">
        <f>VLOOKUP(C35,'SOR RATE 2025-26'!A:D,4,0)</f>
        <v>84.63</v>
      </c>
      <c r="M35" s="100">
        <f>K35*L35</f>
        <v>338.52</v>
      </c>
    </row>
    <row r="36" spans="1:16" ht="23.25" customHeight="1">
      <c r="A36" s="602">
        <v>16</v>
      </c>
      <c r="B36" s="110" t="s">
        <v>61</v>
      </c>
      <c r="C36" s="603"/>
      <c r="D36" s="604"/>
      <c r="E36" s="602"/>
      <c r="F36" s="605"/>
      <c r="G36" s="605">
        <f>SUM(G8:G35)</f>
        <v>47924.117240000007</v>
      </c>
      <c r="H36" s="606"/>
      <c r="I36" s="607"/>
      <c r="J36" s="510">
        <f>SUM(J8:J35)</f>
        <v>95763.733152000001</v>
      </c>
      <c r="K36" s="510"/>
      <c r="L36" s="510"/>
      <c r="M36" s="510">
        <f>SUM(M8:M35)</f>
        <v>54472.41724000001</v>
      </c>
    </row>
    <row r="37" spans="1:16" ht="23.25" customHeight="1">
      <c r="A37" s="602">
        <v>17</v>
      </c>
      <c r="B37" s="110" t="s">
        <v>62</v>
      </c>
      <c r="C37" s="608"/>
      <c r="D37" s="609"/>
      <c r="E37" s="95"/>
      <c r="F37" s="605"/>
      <c r="G37" s="605">
        <f>G36/1.18</f>
        <v>40613.658677966108</v>
      </c>
      <c r="H37" s="606"/>
      <c r="I37" s="607"/>
      <c r="J37" s="510">
        <f>J36/1.18</f>
        <v>81155.706061016957</v>
      </c>
      <c r="K37" s="510"/>
      <c r="L37" s="510"/>
      <c r="M37" s="510">
        <f>M36/1.18</f>
        <v>46163.065457627126</v>
      </c>
    </row>
    <row r="38" spans="1:16" ht="18" customHeight="1">
      <c r="A38" s="99">
        <v>18</v>
      </c>
      <c r="B38" s="102" t="s">
        <v>1761</v>
      </c>
      <c r="C38" s="610"/>
      <c r="D38" s="110"/>
      <c r="E38" s="110"/>
      <c r="F38" s="103">
        <v>7.4999999999999997E-2</v>
      </c>
      <c r="G38" s="100">
        <f>G37*F38</f>
        <v>3046.0244008474579</v>
      </c>
      <c r="H38" s="100"/>
      <c r="I38" s="611">
        <v>7.4999999999999997E-2</v>
      </c>
      <c r="J38" s="100">
        <f>J37*I38</f>
        <v>6086.677954576272</v>
      </c>
      <c r="K38" s="100"/>
      <c r="L38" s="611">
        <v>7.4999999999999997E-2</v>
      </c>
      <c r="M38" s="100">
        <f>M37*L38</f>
        <v>3462.2299093220345</v>
      </c>
      <c r="O38" s="29"/>
      <c r="P38" s="30"/>
    </row>
    <row r="39" spans="1:16" ht="19.5" customHeight="1">
      <c r="A39" s="598">
        <v>19</v>
      </c>
      <c r="B39" s="514" t="s">
        <v>65</v>
      </c>
      <c r="C39" s="612"/>
      <c r="D39" s="104" t="s">
        <v>66</v>
      </c>
      <c r="E39" s="487">
        <v>2.9</v>
      </c>
      <c r="F39" s="118">
        <f>719.44986*1.029</f>
        <v>740.31390593999993</v>
      </c>
      <c r="G39" s="100">
        <f>F39*E39</f>
        <v>2146.9103272259999</v>
      </c>
      <c r="H39" s="99">
        <v>3.1</v>
      </c>
      <c r="I39" s="118">
        <f>719.44986*1.029</f>
        <v>740.31390593999993</v>
      </c>
      <c r="J39" s="100">
        <f>I39*H39</f>
        <v>2294.9731084139999</v>
      </c>
      <c r="K39" s="487">
        <v>2.9</v>
      </c>
      <c r="L39" s="118">
        <f>719.44986*1.029</f>
        <v>740.31390593999993</v>
      </c>
      <c r="M39" s="100">
        <f>K39*L39</f>
        <v>2146.9103272259999</v>
      </c>
      <c r="N39" s="50"/>
      <c r="O39" s="29"/>
      <c r="P39" s="51"/>
    </row>
    <row r="40" spans="1:16" ht="31.5" customHeight="1">
      <c r="A40" s="598">
        <v>20</v>
      </c>
      <c r="B40" s="102" t="s">
        <v>63</v>
      </c>
      <c r="C40" s="613"/>
      <c r="D40" s="104" t="s">
        <v>15</v>
      </c>
      <c r="E40" s="614">
        <v>0</v>
      </c>
      <c r="F40" s="118">
        <f>459.58803*1.029</f>
        <v>472.91608286999997</v>
      </c>
      <c r="G40" s="100">
        <f>F40*E40</f>
        <v>0</v>
      </c>
      <c r="H40" s="598"/>
      <c r="I40" s="118"/>
      <c r="J40" s="533"/>
      <c r="K40" s="100">
        <v>0</v>
      </c>
      <c r="L40" s="118">
        <f>459.58803*1.029</f>
        <v>472.91608286999997</v>
      </c>
      <c r="M40" s="533"/>
      <c r="N40" s="31"/>
      <c r="O40" s="29"/>
      <c r="P40" s="33"/>
    </row>
    <row r="41" spans="1:16" ht="21" customHeight="1">
      <c r="A41" s="598">
        <v>21</v>
      </c>
      <c r="B41" s="615" t="s">
        <v>124</v>
      </c>
      <c r="C41" s="613"/>
      <c r="D41" s="615"/>
      <c r="E41" s="598"/>
      <c r="F41" s="533"/>
      <c r="G41" s="533">
        <v>10572.84</v>
      </c>
      <c r="H41" s="598"/>
      <c r="I41" s="533"/>
      <c r="J41" s="533">
        <v>11890.67</v>
      </c>
      <c r="K41" s="596"/>
      <c r="L41" s="596"/>
      <c r="M41" s="533">
        <v>11166.07</v>
      </c>
      <c r="N41" s="50"/>
      <c r="O41" s="25"/>
      <c r="P41" s="18"/>
    </row>
    <row r="42" spans="1:16" ht="21" customHeight="1">
      <c r="A42" s="616">
        <v>22</v>
      </c>
      <c r="B42" s="455" t="s">
        <v>1759</v>
      </c>
      <c r="C42" s="617"/>
      <c r="D42" s="618"/>
      <c r="E42" s="619"/>
      <c r="F42" s="549"/>
      <c r="G42" s="452"/>
      <c r="H42" s="619"/>
      <c r="I42" s="549"/>
      <c r="J42" s="452"/>
      <c r="K42" s="620"/>
      <c r="L42" s="620"/>
      <c r="M42" s="452"/>
      <c r="N42" s="50"/>
      <c r="O42" s="25"/>
      <c r="P42" s="18"/>
    </row>
    <row r="43" spans="1:16" s="3" customFormat="1" ht="19.5" customHeight="1">
      <c r="A43" s="283" t="s">
        <v>67</v>
      </c>
      <c r="B43" s="282" t="s">
        <v>1647</v>
      </c>
      <c r="C43" s="456"/>
      <c r="D43" s="457"/>
      <c r="E43" s="286"/>
      <c r="F43" s="286">
        <v>0.02</v>
      </c>
      <c r="G43" s="458">
        <f>G37*F43</f>
        <v>812.27317355932223</v>
      </c>
      <c r="H43" s="286"/>
      <c r="I43" s="286">
        <v>0.02</v>
      </c>
      <c r="J43" s="458">
        <f>J37*I43</f>
        <v>1623.1141212203393</v>
      </c>
      <c r="K43" s="286"/>
      <c r="L43" s="286">
        <v>0.02</v>
      </c>
      <c r="M43" s="458">
        <f>M37*L43</f>
        <v>923.26130915254259</v>
      </c>
      <c r="N43" s="50"/>
      <c r="O43" s="29"/>
      <c r="P43" s="32"/>
    </row>
    <row r="44" spans="1:16" s="3" customFormat="1" ht="45.75" customHeight="1">
      <c r="A44" s="283">
        <v>23</v>
      </c>
      <c r="B44" s="282" t="s">
        <v>1630</v>
      </c>
      <c r="C44" s="283"/>
      <c r="D44" s="284"/>
      <c r="E44" s="289"/>
      <c r="F44" s="289"/>
      <c r="G44" s="309">
        <f>(G37+G38+G39+G40+G41+G43)*0.125</f>
        <v>7148.9633224498602</v>
      </c>
      <c r="H44" s="309"/>
      <c r="I44" s="309"/>
      <c r="J44" s="309">
        <f>(J37+J38+J39+J40+J41+J43)*0.125</f>
        <v>12881.392655653444</v>
      </c>
      <c r="K44" s="309"/>
      <c r="L44" s="309"/>
      <c r="M44" s="309">
        <f>(M37+M38+M39+M40+M41+M43)*0.125</f>
        <v>7982.6921254159633</v>
      </c>
      <c r="N44" s="50"/>
      <c r="O44" s="29"/>
      <c r="P44" s="33"/>
    </row>
    <row r="45" spans="1:16" s="3" customFormat="1" ht="37.5" customHeight="1">
      <c r="A45" s="552">
        <v>24</v>
      </c>
      <c r="B45" s="327" t="s">
        <v>1648</v>
      </c>
      <c r="C45" s="283"/>
      <c r="D45" s="284"/>
      <c r="E45" s="289"/>
      <c r="F45" s="289"/>
      <c r="G45" s="328">
        <f>G37+G38+G39+G40+G41+G43+G44</f>
        <v>64340.669902048743</v>
      </c>
      <c r="H45" s="328"/>
      <c r="I45" s="328"/>
      <c r="J45" s="328">
        <f>J37+J38+J39+J40+J41+J43+J44</f>
        <v>115932.533900881</v>
      </c>
      <c r="K45" s="328"/>
      <c r="L45" s="328"/>
      <c r="M45" s="328">
        <f>M37+M38+M39+M40+M41+M43+M44</f>
        <v>71844.229128743667</v>
      </c>
      <c r="N45" s="50"/>
    </row>
    <row r="46" spans="1:16" ht="23.25" customHeight="1">
      <c r="A46" s="598">
        <v>25</v>
      </c>
      <c r="B46" s="102" t="s">
        <v>1778</v>
      </c>
      <c r="C46" s="613"/>
      <c r="D46" s="615"/>
      <c r="E46" s="598"/>
      <c r="F46" s="533">
        <v>0.09</v>
      </c>
      <c r="G46" s="533">
        <f>G45*F46</f>
        <v>5790.6602911843866</v>
      </c>
      <c r="H46" s="605"/>
      <c r="I46" s="533">
        <v>0.09</v>
      </c>
      <c r="J46" s="533">
        <f>J45*I46</f>
        <v>10433.928051079289</v>
      </c>
      <c r="K46" s="605"/>
      <c r="L46" s="533">
        <v>0.09</v>
      </c>
      <c r="M46" s="533">
        <f>M45*L46</f>
        <v>6465.9806215869294</v>
      </c>
      <c r="N46" s="50"/>
    </row>
    <row r="47" spans="1:16" ht="21.75" customHeight="1">
      <c r="A47" s="598">
        <v>26</v>
      </c>
      <c r="B47" s="102" t="s">
        <v>1779</v>
      </c>
      <c r="C47" s="613"/>
      <c r="D47" s="615"/>
      <c r="E47" s="598"/>
      <c r="F47" s="533">
        <v>0.09</v>
      </c>
      <c r="G47" s="533">
        <f>G45*F47</f>
        <v>5790.6602911843866</v>
      </c>
      <c r="H47" s="598"/>
      <c r="I47" s="533">
        <v>0.09</v>
      </c>
      <c r="J47" s="533">
        <f>J45*I47</f>
        <v>10433.928051079289</v>
      </c>
      <c r="K47" s="100"/>
      <c r="L47" s="100">
        <v>0.09</v>
      </c>
      <c r="M47" s="100">
        <f>M45*L47</f>
        <v>6465.9806215869294</v>
      </c>
      <c r="N47" s="50"/>
    </row>
    <row r="48" spans="1:16" s="47" customFormat="1" ht="28.5" customHeight="1">
      <c r="A48" s="99">
        <v>27</v>
      </c>
      <c r="B48" s="102" t="s">
        <v>1780</v>
      </c>
      <c r="C48" s="612"/>
      <c r="D48" s="98"/>
      <c r="E48" s="99"/>
      <c r="F48" s="99"/>
      <c r="G48" s="100">
        <f>G45+G46+G47</f>
        <v>75921.990484417503</v>
      </c>
      <c r="H48" s="100"/>
      <c r="I48" s="100"/>
      <c r="J48" s="100">
        <f>J45+J46+J47</f>
        <v>136800.39000303956</v>
      </c>
      <c r="K48" s="100"/>
      <c r="L48" s="100"/>
      <c r="M48" s="100">
        <f>M45+M46+M47</f>
        <v>84776.190371917532</v>
      </c>
      <c r="N48" s="50"/>
    </row>
    <row r="49" spans="1:14" ht="23.25" customHeight="1">
      <c r="A49" s="95">
        <v>28</v>
      </c>
      <c r="B49" s="127" t="s">
        <v>74</v>
      </c>
      <c r="C49" s="612"/>
      <c r="D49" s="98"/>
      <c r="E49" s="99"/>
      <c r="F49" s="99"/>
      <c r="G49" s="510">
        <f>ROUND(G48,0)</f>
        <v>75922</v>
      </c>
      <c r="H49" s="99"/>
      <c r="I49" s="100"/>
      <c r="J49" s="510">
        <f>ROUND(J48,0)</f>
        <v>136800</v>
      </c>
      <c r="K49" s="510"/>
      <c r="L49" s="510"/>
      <c r="M49" s="510">
        <f>ROUND(M48,0)</f>
        <v>84776</v>
      </c>
      <c r="N49" s="50"/>
    </row>
    <row r="50" spans="1:14" ht="9.75" customHeight="1">
      <c r="A50" s="621"/>
      <c r="B50" s="92"/>
      <c r="C50" s="622"/>
      <c r="D50" s="45"/>
      <c r="E50" s="467"/>
      <c r="F50" s="467"/>
      <c r="G50" s="560"/>
      <c r="H50" s="467"/>
      <c r="I50" s="558"/>
      <c r="J50" s="560"/>
      <c r="K50" s="623"/>
      <c r="L50" s="623"/>
      <c r="M50" s="623"/>
    </row>
    <row r="51" spans="1:14">
      <c r="A51" s="624" t="s">
        <v>125</v>
      </c>
      <c r="B51" s="48"/>
      <c r="C51" s="625"/>
      <c r="D51" s="48"/>
      <c r="E51" s="108"/>
      <c r="F51" s="108"/>
      <c r="G51" s="626"/>
      <c r="H51" s="108"/>
      <c r="I51" s="108"/>
      <c r="J51" s="108"/>
      <c r="K51" s="623"/>
      <c r="L51" s="623"/>
      <c r="M51" s="623"/>
    </row>
    <row r="52" spans="1:14" ht="21.75" customHeight="1">
      <c r="A52" s="194">
        <v>1</v>
      </c>
      <c r="B52" s="1045" t="s">
        <v>126</v>
      </c>
      <c r="C52" s="1045"/>
      <c r="D52" s="1045"/>
      <c r="E52" s="1045"/>
      <c r="F52" s="1045"/>
      <c r="G52" s="1045"/>
      <c r="H52" s="1045"/>
      <c r="I52" s="48"/>
      <c r="J52" s="48"/>
      <c r="K52" s="623"/>
      <c r="L52" s="623"/>
      <c r="M52" s="623"/>
    </row>
    <row r="53" spans="1:14" s="3" customFormat="1" ht="43.5" customHeight="1">
      <c r="A53" s="194">
        <v>2</v>
      </c>
      <c r="B53" s="1018" t="s">
        <v>1931</v>
      </c>
      <c r="C53" s="1018"/>
      <c r="D53" s="1018"/>
      <c r="E53" s="1018"/>
      <c r="F53" s="1018"/>
      <c r="G53" s="1018"/>
      <c r="H53" s="1018"/>
      <c r="I53" s="592"/>
      <c r="J53" s="592"/>
      <c r="K53" s="593"/>
      <c r="L53" s="593"/>
      <c r="M53" s="593"/>
    </row>
    <row r="54" spans="1:14" s="3" customFormat="1" ht="16.5" customHeight="1">
      <c r="A54" s="194">
        <v>3</v>
      </c>
      <c r="B54" s="1011" t="s">
        <v>76</v>
      </c>
      <c r="C54" s="1011"/>
      <c r="D54" s="1011"/>
      <c r="E54" s="1011"/>
      <c r="F54" s="1011"/>
      <c r="G54" s="1011"/>
      <c r="H54" s="1011"/>
      <c r="I54" s="18"/>
      <c r="J54" s="18"/>
      <c r="K54" s="593"/>
      <c r="L54" s="593"/>
      <c r="M54" s="593"/>
    </row>
    <row r="55" spans="1:14" s="3" customFormat="1" ht="20.25" customHeight="1">
      <c r="A55" s="194">
        <v>4</v>
      </c>
      <c r="B55" s="1011" t="s">
        <v>77</v>
      </c>
      <c r="C55" s="1011"/>
      <c r="D55" s="1011"/>
      <c r="E55" s="1011"/>
      <c r="F55" s="1011"/>
      <c r="G55" s="1011"/>
      <c r="H55" s="1011"/>
      <c r="I55" s="18"/>
      <c r="J55" s="18"/>
      <c r="K55" s="594"/>
      <c r="L55" s="594"/>
      <c r="M55" s="594"/>
    </row>
    <row r="56" spans="1:14" ht="27.75" customHeight="1">
      <c r="A56" s="67"/>
      <c r="B56" s="63"/>
      <c r="C56" s="63"/>
      <c r="D56" s="63"/>
      <c r="E56" s="63"/>
      <c r="F56" s="63"/>
      <c r="G56" s="63"/>
      <c r="H56" s="63"/>
      <c r="I56" s="63"/>
      <c r="J56" s="63"/>
    </row>
  </sheetData>
  <mergeCells count="18">
    <mergeCell ref="B54:H54"/>
    <mergeCell ref="B55:H55"/>
    <mergeCell ref="B52:H52"/>
    <mergeCell ref="B53:H53"/>
    <mergeCell ref="A8:A10"/>
    <mergeCell ref="A15:A18"/>
    <mergeCell ref="A19:A22"/>
    <mergeCell ref="A30:A35"/>
    <mergeCell ref="C1:F1"/>
    <mergeCell ref="K2:L2"/>
    <mergeCell ref="B3:I3"/>
    <mergeCell ref="A5:A6"/>
    <mergeCell ref="B5:B6"/>
    <mergeCell ref="C5:C6"/>
    <mergeCell ref="D5:D6"/>
    <mergeCell ref="E5:G5"/>
    <mergeCell ref="H5:J5"/>
    <mergeCell ref="K5:M5"/>
  </mergeCells>
  <conditionalFormatting sqref="B36">
    <cfRule type="cellIs" dxfId="25" priority="2" stopIfTrue="1" operator="equal">
      <formula>"?"</formula>
    </cfRule>
  </conditionalFormatting>
  <conditionalFormatting sqref="B37">
    <cfRule type="cellIs" dxfId="24" priority="1" stopIfTrue="1" operator="equal">
      <formula>"?"</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0"/>
  <sheetViews>
    <sheetView workbookViewId="0">
      <pane xSplit="3" ySplit="9" topLeftCell="D61" activePane="bottomRight" state="frozen"/>
      <selection pane="topRight" activeCell="D1" sqref="D1"/>
      <selection pane="bottomLeft" activeCell="A10" sqref="A10"/>
      <selection pane="bottomRight" activeCell="M62" sqref="M62"/>
    </sheetView>
  </sheetViews>
  <sheetFormatPr defaultRowHeight="15"/>
  <cols>
    <col min="1" max="1" width="4.42578125" style="68" customWidth="1"/>
    <col min="2" max="2" width="43.42578125" style="71" customWidth="1"/>
    <col min="3" max="3" width="14.42578125" style="85" customWidth="1"/>
    <col min="4" max="4" width="5.7109375" style="68" customWidth="1"/>
    <col min="5" max="5" width="6.7109375" style="86" customWidth="1"/>
    <col min="6" max="6" width="14.140625" style="86" bestFit="1" customWidth="1"/>
    <col min="7" max="7" width="12.28515625" style="86" customWidth="1"/>
    <col min="8" max="8" width="6.7109375" style="86" customWidth="1"/>
    <col min="9" max="9" width="11.28515625" style="86" bestFit="1" customWidth="1"/>
    <col min="10" max="10" width="13" style="86" customWidth="1"/>
    <col min="11" max="11" width="6.5703125" style="71" bestFit="1" customWidth="1"/>
    <col min="12" max="12" width="11.28515625" style="71" bestFit="1" customWidth="1"/>
    <col min="13" max="13" width="12.28515625" style="71" customWidth="1"/>
    <col min="14" max="14" width="20.7109375" style="71" customWidth="1"/>
    <col min="15" max="255" width="9.140625" style="71"/>
    <col min="256" max="256" width="4.42578125" style="71" customWidth="1"/>
    <col min="257" max="257" width="43.42578125" style="71" customWidth="1"/>
    <col min="258" max="258" width="14.42578125" style="71" customWidth="1"/>
    <col min="259" max="259" width="5.7109375" style="71" customWidth="1"/>
    <col min="260" max="260" width="6.7109375" style="71" customWidth="1"/>
    <col min="261" max="261" width="14.140625" style="71" bestFit="1" customWidth="1"/>
    <col min="262" max="262" width="12.28515625" style="71" customWidth="1"/>
    <col min="263" max="263" width="6.7109375" style="71" customWidth="1"/>
    <col min="264" max="264" width="11.28515625" style="71" bestFit="1" customWidth="1"/>
    <col min="265" max="265" width="12.28515625" style="71" customWidth="1"/>
    <col min="266" max="266" width="6.5703125" style="71" bestFit="1" customWidth="1"/>
    <col min="267" max="267" width="11.28515625" style="71" bestFit="1" customWidth="1"/>
    <col min="268" max="268" width="12.28515625" style="71" customWidth="1"/>
    <col min="269" max="269" width="22.28515625" style="71" customWidth="1"/>
    <col min="270" max="270" width="16.7109375" style="71" customWidth="1"/>
    <col min="271" max="511" width="9.140625" style="71"/>
    <col min="512" max="512" width="4.42578125" style="71" customWidth="1"/>
    <col min="513" max="513" width="43.42578125" style="71" customWidth="1"/>
    <col min="514" max="514" width="14.42578125" style="71" customWidth="1"/>
    <col min="515" max="515" width="5.7109375" style="71" customWidth="1"/>
    <col min="516" max="516" width="6.7109375" style="71" customWidth="1"/>
    <col min="517" max="517" width="14.140625" style="71" bestFit="1" customWidth="1"/>
    <col min="518" max="518" width="12.28515625" style="71" customWidth="1"/>
    <col min="519" max="519" width="6.7109375" style="71" customWidth="1"/>
    <col min="520" max="520" width="11.28515625" style="71" bestFit="1" customWidth="1"/>
    <col min="521" max="521" width="12.28515625" style="71" customWidth="1"/>
    <col min="522" max="522" width="6.5703125" style="71" bestFit="1" customWidth="1"/>
    <col min="523" max="523" width="11.28515625" style="71" bestFit="1" customWidth="1"/>
    <col min="524" max="524" width="12.28515625" style="71" customWidth="1"/>
    <col min="525" max="525" width="22.28515625" style="71" customWidth="1"/>
    <col min="526" max="526" width="16.7109375" style="71" customWidth="1"/>
    <col min="527" max="767" width="9.140625" style="71"/>
    <col min="768" max="768" width="4.42578125" style="71" customWidth="1"/>
    <col min="769" max="769" width="43.42578125" style="71" customWidth="1"/>
    <col min="770" max="770" width="14.42578125" style="71" customWidth="1"/>
    <col min="771" max="771" width="5.7109375" style="71" customWidth="1"/>
    <col min="772" max="772" width="6.7109375" style="71" customWidth="1"/>
    <col min="773" max="773" width="14.140625" style="71" bestFit="1" customWidth="1"/>
    <col min="774" max="774" width="12.28515625" style="71" customWidth="1"/>
    <col min="775" max="775" width="6.7109375" style="71" customWidth="1"/>
    <col min="776" max="776" width="11.28515625" style="71" bestFit="1" customWidth="1"/>
    <col min="777" max="777" width="12.28515625" style="71" customWidth="1"/>
    <col min="778" max="778" width="6.5703125" style="71" bestFit="1" customWidth="1"/>
    <col min="779" max="779" width="11.28515625" style="71" bestFit="1" customWidth="1"/>
    <col min="780" max="780" width="12.28515625" style="71" customWidth="1"/>
    <col min="781" max="781" width="22.28515625" style="71" customWidth="1"/>
    <col min="782" max="782" width="16.7109375" style="71" customWidth="1"/>
    <col min="783" max="1023" width="9.140625" style="71"/>
    <col min="1024" max="1024" width="4.42578125" style="71" customWidth="1"/>
    <col min="1025" max="1025" width="43.42578125" style="71" customWidth="1"/>
    <col min="1026" max="1026" width="14.42578125" style="71" customWidth="1"/>
    <col min="1027" max="1027" width="5.7109375" style="71" customWidth="1"/>
    <col min="1028" max="1028" width="6.7109375" style="71" customWidth="1"/>
    <col min="1029" max="1029" width="14.140625" style="71" bestFit="1" customWidth="1"/>
    <col min="1030" max="1030" width="12.28515625" style="71" customWidth="1"/>
    <col min="1031" max="1031" width="6.7109375" style="71" customWidth="1"/>
    <col min="1032" max="1032" width="11.28515625" style="71" bestFit="1" customWidth="1"/>
    <col min="1033" max="1033" width="12.28515625" style="71" customWidth="1"/>
    <col min="1034" max="1034" width="6.5703125" style="71" bestFit="1" customWidth="1"/>
    <col min="1035" max="1035" width="11.28515625" style="71" bestFit="1" customWidth="1"/>
    <col min="1036" max="1036" width="12.28515625" style="71" customWidth="1"/>
    <col min="1037" max="1037" width="22.28515625" style="71" customWidth="1"/>
    <col min="1038" max="1038" width="16.7109375" style="71" customWidth="1"/>
    <col min="1039" max="1279" width="9.140625" style="71"/>
    <col min="1280" max="1280" width="4.42578125" style="71" customWidth="1"/>
    <col min="1281" max="1281" width="43.42578125" style="71" customWidth="1"/>
    <col min="1282" max="1282" width="14.42578125" style="71" customWidth="1"/>
    <col min="1283" max="1283" width="5.7109375" style="71" customWidth="1"/>
    <col min="1284" max="1284" width="6.7109375" style="71" customWidth="1"/>
    <col min="1285" max="1285" width="14.140625" style="71" bestFit="1" customWidth="1"/>
    <col min="1286" max="1286" width="12.28515625" style="71" customWidth="1"/>
    <col min="1287" max="1287" width="6.7109375" style="71" customWidth="1"/>
    <col min="1288" max="1288" width="11.28515625" style="71" bestFit="1" customWidth="1"/>
    <col min="1289" max="1289" width="12.28515625" style="71" customWidth="1"/>
    <col min="1290" max="1290" width="6.5703125" style="71" bestFit="1" customWidth="1"/>
    <col min="1291" max="1291" width="11.28515625" style="71" bestFit="1" customWidth="1"/>
    <col min="1292" max="1292" width="12.28515625" style="71" customWidth="1"/>
    <col min="1293" max="1293" width="22.28515625" style="71" customWidth="1"/>
    <col min="1294" max="1294" width="16.7109375" style="71" customWidth="1"/>
    <col min="1295" max="1535" width="9.140625" style="71"/>
    <col min="1536" max="1536" width="4.42578125" style="71" customWidth="1"/>
    <col min="1537" max="1537" width="43.42578125" style="71" customWidth="1"/>
    <col min="1538" max="1538" width="14.42578125" style="71" customWidth="1"/>
    <col min="1539" max="1539" width="5.7109375" style="71" customWidth="1"/>
    <col min="1540" max="1540" width="6.7109375" style="71" customWidth="1"/>
    <col min="1541" max="1541" width="14.140625" style="71" bestFit="1" customWidth="1"/>
    <col min="1542" max="1542" width="12.28515625" style="71" customWidth="1"/>
    <col min="1543" max="1543" width="6.7109375" style="71" customWidth="1"/>
    <col min="1544" max="1544" width="11.28515625" style="71" bestFit="1" customWidth="1"/>
    <col min="1545" max="1545" width="12.28515625" style="71" customWidth="1"/>
    <col min="1546" max="1546" width="6.5703125" style="71" bestFit="1" customWidth="1"/>
    <col min="1547" max="1547" width="11.28515625" style="71" bestFit="1" customWidth="1"/>
    <col min="1548" max="1548" width="12.28515625" style="71" customWidth="1"/>
    <col min="1549" max="1549" width="22.28515625" style="71" customWidth="1"/>
    <col min="1550" max="1550" width="16.7109375" style="71" customWidth="1"/>
    <col min="1551" max="1791" width="9.140625" style="71"/>
    <col min="1792" max="1792" width="4.42578125" style="71" customWidth="1"/>
    <col min="1793" max="1793" width="43.42578125" style="71" customWidth="1"/>
    <col min="1794" max="1794" width="14.42578125" style="71" customWidth="1"/>
    <col min="1795" max="1795" width="5.7109375" style="71" customWidth="1"/>
    <col min="1796" max="1796" width="6.7109375" style="71" customWidth="1"/>
    <col min="1797" max="1797" width="14.140625" style="71" bestFit="1" customWidth="1"/>
    <col min="1798" max="1798" width="12.28515625" style="71" customWidth="1"/>
    <col min="1799" max="1799" width="6.7109375" style="71" customWidth="1"/>
    <col min="1800" max="1800" width="11.28515625" style="71" bestFit="1" customWidth="1"/>
    <col min="1801" max="1801" width="12.28515625" style="71" customWidth="1"/>
    <col min="1802" max="1802" width="6.5703125" style="71" bestFit="1" customWidth="1"/>
    <col min="1803" max="1803" width="11.28515625" style="71" bestFit="1" customWidth="1"/>
    <col min="1804" max="1804" width="12.28515625" style="71" customWidth="1"/>
    <col min="1805" max="1805" width="22.28515625" style="71" customWidth="1"/>
    <col min="1806" max="1806" width="16.7109375" style="71" customWidth="1"/>
    <col min="1807" max="2047" width="9.140625" style="71"/>
    <col min="2048" max="2048" width="4.42578125" style="71" customWidth="1"/>
    <col min="2049" max="2049" width="43.42578125" style="71" customWidth="1"/>
    <col min="2050" max="2050" width="14.42578125" style="71" customWidth="1"/>
    <col min="2051" max="2051" width="5.7109375" style="71" customWidth="1"/>
    <col min="2052" max="2052" width="6.7109375" style="71" customWidth="1"/>
    <col min="2053" max="2053" width="14.140625" style="71" bestFit="1" customWidth="1"/>
    <col min="2054" max="2054" width="12.28515625" style="71" customWidth="1"/>
    <col min="2055" max="2055" width="6.7109375" style="71" customWidth="1"/>
    <col min="2056" max="2056" width="11.28515625" style="71" bestFit="1" customWidth="1"/>
    <col min="2057" max="2057" width="12.28515625" style="71" customWidth="1"/>
    <col min="2058" max="2058" width="6.5703125" style="71" bestFit="1" customWidth="1"/>
    <col min="2059" max="2059" width="11.28515625" style="71" bestFit="1" customWidth="1"/>
    <col min="2060" max="2060" width="12.28515625" style="71" customWidth="1"/>
    <col min="2061" max="2061" width="22.28515625" style="71" customWidth="1"/>
    <col min="2062" max="2062" width="16.7109375" style="71" customWidth="1"/>
    <col min="2063" max="2303" width="9.140625" style="71"/>
    <col min="2304" max="2304" width="4.42578125" style="71" customWidth="1"/>
    <col min="2305" max="2305" width="43.42578125" style="71" customWidth="1"/>
    <col min="2306" max="2306" width="14.42578125" style="71" customWidth="1"/>
    <col min="2307" max="2307" width="5.7109375" style="71" customWidth="1"/>
    <col min="2308" max="2308" width="6.7109375" style="71" customWidth="1"/>
    <col min="2309" max="2309" width="14.140625" style="71" bestFit="1" customWidth="1"/>
    <col min="2310" max="2310" width="12.28515625" style="71" customWidth="1"/>
    <col min="2311" max="2311" width="6.7109375" style="71" customWidth="1"/>
    <col min="2312" max="2312" width="11.28515625" style="71" bestFit="1" customWidth="1"/>
    <col min="2313" max="2313" width="12.28515625" style="71" customWidth="1"/>
    <col min="2314" max="2314" width="6.5703125" style="71" bestFit="1" customWidth="1"/>
    <col min="2315" max="2315" width="11.28515625" style="71" bestFit="1" customWidth="1"/>
    <col min="2316" max="2316" width="12.28515625" style="71" customWidth="1"/>
    <col min="2317" max="2317" width="22.28515625" style="71" customWidth="1"/>
    <col min="2318" max="2318" width="16.7109375" style="71" customWidth="1"/>
    <col min="2319" max="2559" width="9.140625" style="71"/>
    <col min="2560" max="2560" width="4.42578125" style="71" customWidth="1"/>
    <col min="2561" max="2561" width="43.42578125" style="71" customWidth="1"/>
    <col min="2562" max="2562" width="14.42578125" style="71" customWidth="1"/>
    <col min="2563" max="2563" width="5.7109375" style="71" customWidth="1"/>
    <col min="2564" max="2564" width="6.7109375" style="71" customWidth="1"/>
    <col min="2565" max="2565" width="14.140625" style="71" bestFit="1" customWidth="1"/>
    <col min="2566" max="2566" width="12.28515625" style="71" customWidth="1"/>
    <col min="2567" max="2567" width="6.7109375" style="71" customWidth="1"/>
    <col min="2568" max="2568" width="11.28515625" style="71" bestFit="1" customWidth="1"/>
    <col min="2569" max="2569" width="12.28515625" style="71" customWidth="1"/>
    <col min="2570" max="2570" width="6.5703125" style="71" bestFit="1" customWidth="1"/>
    <col min="2571" max="2571" width="11.28515625" style="71" bestFit="1" customWidth="1"/>
    <col min="2572" max="2572" width="12.28515625" style="71" customWidth="1"/>
    <col min="2573" max="2573" width="22.28515625" style="71" customWidth="1"/>
    <col min="2574" max="2574" width="16.7109375" style="71" customWidth="1"/>
    <col min="2575" max="2815" width="9.140625" style="71"/>
    <col min="2816" max="2816" width="4.42578125" style="71" customWidth="1"/>
    <col min="2817" max="2817" width="43.42578125" style="71" customWidth="1"/>
    <col min="2818" max="2818" width="14.42578125" style="71" customWidth="1"/>
    <col min="2819" max="2819" width="5.7109375" style="71" customWidth="1"/>
    <col min="2820" max="2820" width="6.7109375" style="71" customWidth="1"/>
    <col min="2821" max="2821" width="14.140625" style="71" bestFit="1" customWidth="1"/>
    <col min="2822" max="2822" width="12.28515625" style="71" customWidth="1"/>
    <col min="2823" max="2823" width="6.7109375" style="71" customWidth="1"/>
    <col min="2824" max="2824" width="11.28515625" style="71" bestFit="1" customWidth="1"/>
    <col min="2825" max="2825" width="12.28515625" style="71" customWidth="1"/>
    <col min="2826" max="2826" width="6.5703125" style="71" bestFit="1" customWidth="1"/>
    <col min="2827" max="2827" width="11.28515625" style="71" bestFit="1" customWidth="1"/>
    <col min="2828" max="2828" width="12.28515625" style="71" customWidth="1"/>
    <col min="2829" max="2829" width="22.28515625" style="71" customWidth="1"/>
    <col min="2830" max="2830" width="16.7109375" style="71" customWidth="1"/>
    <col min="2831" max="3071" width="9.140625" style="71"/>
    <col min="3072" max="3072" width="4.42578125" style="71" customWidth="1"/>
    <col min="3073" max="3073" width="43.42578125" style="71" customWidth="1"/>
    <col min="3074" max="3074" width="14.42578125" style="71" customWidth="1"/>
    <col min="3075" max="3075" width="5.7109375" style="71" customWidth="1"/>
    <col min="3076" max="3076" width="6.7109375" style="71" customWidth="1"/>
    <col min="3077" max="3077" width="14.140625" style="71" bestFit="1" customWidth="1"/>
    <col min="3078" max="3078" width="12.28515625" style="71" customWidth="1"/>
    <col min="3079" max="3079" width="6.7109375" style="71" customWidth="1"/>
    <col min="3080" max="3080" width="11.28515625" style="71" bestFit="1" customWidth="1"/>
    <col min="3081" max="3081" width="12.28515625" style="71" customWidth="1"/>
    <col min="3082" max="3082" width="6.5703125" style="71" bestFit="1" customWidth="1"/>
    <col min="3083" max="3083" width="11.28515625" style="71" bestFit="1" customWidth="1"/>
    <col min="3084" max="3084" width="12.28515625" style="71" customWidth="1"/>
    <col min="3085" max="3085" width="22.28515625" style="71" customWidth="1"/>
    <col min="3086" max="3086" width="16.7109375" style="71" customWidth="1"/>
    <col min="3087" max="3327" width="9.140625" style="71"/>
    <col min="3328" max="3328" width="4.42578125" style="71" customWidth="1"/>
    <col min="3329" max="3329" width="43.42578125" style="71" customWidth="1"/>
    <col min="3330" max="3330" width="14.42578125" style="71" customWidth="1"/>
    <col min="3331" max="3331" width="5.7109375" style="71" customWidth="1"/>
    <col min="3332" max="3332" width="6.7109375" style="71" customWidth="1"/>
    <col min="3333" max="3333" width="14.140625" style="71" bestFit="1" customWidth="1"/>
    <col min="3334" max="3334" width="12.28515625" style="71" customWidth="1"/>
    <col min="3335" max="3335" width="6.7109375" style="71" customWidth="1"/>
    <col min="3336" max="3336" width="11.28515625" style="71" bestFit="1" customWidth="1"/>
    <col min="3337" max="3337" width="12.28515625" style="71" customWidth="1"/>
    <col min="3338" max="3338" width="6.5703125" style="71" bestFit="1" customWidth="1"/>
    <col min="3339" max="3339" width="11.28515625" style="71" bestFit="1" customWidth="1"/>
    <col min="3340" max="3340" width="12.28515625" style="71" customWidth="1"/>
    <col min="3341" max="3341" width="22.28515625" style="71" customWidth="1"/>
    <col min="3342" max="3342" width="16.7109375" style="71" customWidth="1"/>
    <col min="3343" max="3583" width="9.140625" style="71"/>
    <col min="3584" max="3584" width="4.42578125" style="71" customWidth="1"/>
    <col min="3585" max="3585" width="43.42578125" style="71" customWidth="1"/>
    <col min="3586" max="3586" width="14.42578125" style="71" customWidth="1"/>
    <col min="3587" max="3587" width="5.7109375" style="71" customWidth="1"/>
    <col min="3588" max="3588" width="6.7109375" style="71" customWidth="1"/>
    <col min="3589" max="3589" width="14.140625" style="71" bestFit="1" customWidth="1"/>
    <col min="3590" max="3590" width="12.28515625" style="71" customWidth="1"/>
    <col min="3591" max="3591" width="6.7109375" style="71" customWidth="1"/>
    <col min="3592" max="3592" width="11.28515625" style="71" bestFit="1" customWidth="1"/>
    <col min="3593" max="3593" width="12.28515625" style="71" customWidth="1"/>
    <col min="3594" max="3594" width="6.5703125" style="71" bestFit="1" customWidth="1"/>
    <col min="3595" max="3595" width="11.28515625" style="71" bestFit="1" customWidth="1"/>
    <col min="3596" max="3596" width="12.28515625" style="71" customWidth="1"/>
    <col min="3597" max="3597" width="22.28515625" style="71" customWidth="1"/>
    <col min="3598" max="3598" width="16.7109375" style="71" customWidth="1"/>
    <col min="3599" max="3839" width="9.140625" style="71"/>
    <col min="3840" max="3840" width="4.42578125" style="71" customWidth="1"/>
    <col min="3841" max="3841" width="43.42578125" style="71" customWidth="1"/>
    <col min="3842" max="3842" width="14.42578125" style="71" customWidth="1"/>
    <col min="3843" max="3843" width="5.7109375" style="71" customWidth="1"/>
    <col min="3844" max="3844" width="6.7109375" style="71" customWidth="1"/>
    <col min="3845" max="3845" width="14.140625" style="71" bestFit="1" customWidth="1"/>
    <col min="3846" max="3846" width="12.28515625" style="71" customWidth="1"/>
    <col min="3847" max="3847" width="6.7109375" style="71" customWidth="1"/>
    <col min="3848" max="3848" width="11.28515625" style="71" bestFit="1" customWidth="1"/>
    <col min="3849" max="3849" width="12.28515625" style="71" customWidth="1"/>
    <col min="3850" max="3850" width="6.5703125" style="71" bestFit="1" customWidth="1"/>
    <col min="3851" max="3851" width="11.28515625" style="71" bestFit="1" customWidth="1"/>
    <col min="3852" max="3852" width="12.28515625" style="71" customWidth="1"/>
    <col min="3853" max="3853" width="22.28515625" style="71" customWidth="1"/>
    <col min="3854" max="3854" width="16.7109375" style="71" customWidth="1"/>
    <col min="3855" max="4095" width="9.140625" style="71"/>
    <col min="4096" max="4096" width="4.42578125" style="71" customWidth="1"/>
    <col min="4097" max="4097" width="43.42578125" style="71" customWidth="1"/>
    <col min="4098" max="4098" width="14.42578125" style="71" customWidth="1"/>
    <col min="4099" max="4099" width="5.7109375" style="71" customWidth="1"/>
    <col min="4100" max="4100" width="6.7109375" style="71" customWidth="1"/>
    <col min="4101" max="4101" width="14.140625" style="71" bestFit="1" customWidth="1"/>
    <col min="4102" max="4102" width="12.28515625" style="71" customWidth="1"/>
    <col min="4103" max="4103" width="6.7109375" style="71" customWidth="1"/>
    <col min="4104" max="4104" width="11.28515625" style="71" bestFit="1" customWidth="1"/>
    <col min="4105" max="4105" width="12.28515625" style="71" customWidth="1"/>
    <col min="4106" max="4106" width="6.5703125" style="71" bestFit="1" customWidth="1"/>
    <col min="4107" max="4107" width="11.28515625" style="71" bestFit="1" customWidth="1"/>
    <col min="4108" max="4108" width="12.28515625" style="71" customWidth="1"/>
    <col min="4109" max="4109" width="22.28515625" style="71" customWidth="1"/>
    <col min="4110" max="4110" width="16.7109375" style="71" customWidth="1"/>
    <col min="4111" max="4351" width="9.140625" style="71"/>
    <col min="4352" max="4352" width="4.42578125" style="71" customWidth="1"/>
    <col min="4353" max="4353" width="43.42578125" style="71" customWidth="1"/>
    <col min="4354" max="4354" width="14.42578125" style="71" customWidth="1"/>
    <col min="4355" max="4355" width="5.7109375" style="71" customWidth="1"/>
    <col min="4356" max="4356" width="6.7109375" style="71" customWidth="1"/>
    <col min="4357" max="4357" width="14.140625" style="71" bestFit="1" customWidth="1"/>
    <col min="4358" max="4358" width="12.28515625" style="71" customWidth="1"/>
    <col min="4359" max="4359" width="6.7109375" style="71" customWidth="1"/>
    <col min="4360" max="4360" width="11.28515625" style="71" bestFit="1" customWidth="1"/>
    <col min="4361" max="4361" width="12.28515625" style="71" customWidth="1"/>
    <col min="4362" max="4362" width="6.5703125" style="71" bestFit="1" customWidth="1"/>
    <col min="4363" max="4363" width="11.28515625" style="71" bestFit="1" customWidth="1"/>
    <col min="4364" max="4364" width="12.28515625" style="71" customWidth="1"/>
    <col min="4365" max="4365" width="22.28515625" style="71" customWidth="1"/>
    <col min="4366" max="4366" width="16.7109375" style="71" customWidth="1"/>
    <col min="4367" max="4607" width="9.140625" style="71"/>
    <col min="4608" max="4608" width="4.42578125" style="71" customWidth="1"/>
    <col min="4609" max="4609" width="43.42578125" style="71" customWidth="1"/>
    <col min="4610" max="4610" width="14.42578125" style="71" customWidth="1"/>
    <col min="4611" max="4611" width="5.7109375" style="71" customWidth="1"/>
    <col min="4612" max="4612" width="6.7109375" style="71" customWidth="1"/>
    <col min="4613" max="4613" width="14.140625" style="71" bestFit="1" customWidth="1"/>
    <col min="4614" max="4614" width="12.28515625" style="71" customWidth="1"/>
    <col min="4615" max="4615" width="6.7109375" style="71" customWidth="1"/>
    <col min="4616" max="4616" width="11.28515625" style="71" bestFit="1" customWidth="1"/>
    <col min="4617" max="4617" width="12.28515625" style="71" customWidth="1"/>
    <col min="4618" max="4618" width="6.5703125" style="71" bestFit="1" customWidth="1"/>
    <col min="4619" max="4619" width="11.28515625" style="71" bestFit="1" customWidth="1"/>
    <col min="4620" max="4620" width="12.28515625" style="71" customWidth="1"/>
    <col min="4621" max="4621" width="22.28515625" style="71" customWidth="1"/>
    <col min="4622" max="4622" width="16.7109375" style="71" customWidth="1"/>
    <col min="4623" max="4863" width="9.140625" style="71"/>
    <col min="4864" max="4864" width="4.42578125" style="71" customWidth="1"/>
    <col min="4865" max="4865" width="43.42578125" style="71" customWidth="1"/>
    <col min="4866" max="4866" width="14.42578125" style="71" customWidth="1"/>
    <col min="4867" max="4867" width="5.7109375" style="71" customWidth="1"/>
    <col min="4868" max="4868" width="6.7109375" style="71" customWidth="1"/>
    <col min="4869" max="4869" width="14.140625" style="71" bestFit="1" customWidth="1"/>
    <col min="4870" max="4870" width="12.28515625" style="71" customWidth="1"/>
    <col min="4871" max="4871" width="6.7109375" style="71" customWidth="1"/>
    <col min="4872" max="4872" width="11.28515625" style="71" bestFit="1" customWidth="1"/>
    <col min="4873" max="4873" width="12.28515625" style="71" customWidth="1"/>
    <col min="4874" max="4874" width="6.5703125" style="71" bestFit="1" customWidth="1"/>
    <col min="4875" max="4875" width="11.28515625" style="71" bestFit="1" customWidth="1"/>
    <col min="4876" max="4876" width="12.28515625" style="71" customWidth="1"/>
    <col min="4877" max="4877" width="22.28515625" style="71" customWidth="1"/>
    <col min="4878" max="4878" width="16.7109375" style="71" customWidth="1"/>
    <col min="4879" max="5119" width="9.140625" style="71"/>
    <col min="5120" max="5120" width="4.42578125" style="71" customWidth="1"/>
    <col min="5121" max="5121" width="43.42578125" style="71" customWidth="1"/>
    <col min="5122" max="5122" width="14.42578125" style="71" customWidth="1"/>
    <col min="5123" max="5123" width="5.7109375" style="71" customWidth="1"/>
    <col min="5124" max="5124" width="6.7109375" style="71" customWidth="1"/>
    <col min="5125" max="5125" width="14.140625" style="71" bestFit="1" customWidth="1"/>
    <col min="5126" max="5126" width="12.28515625" style="71" customWidth="1"/>
    <col min="5127" max="5127" width="6.7109375" style="71" customWidth="1"/>
    <col min="5128" max="5128" width="11.28515625" style="71" bestFit="1" customWidth="1"/>
    <col min="5129" max="5129" width="12.28515625" style="71" customWidth="1"/>
    <col min="5130" max="5130" width="6.5703125" style="71" bestFit="1" customWidth="1"/>
    <col min="5131" max="5131" width="11.28515625" style="71" bestFit="1" customWidth="1"/>
    <col min="5132" max="5132" width="12.28515625" style="71" customWidth="1"/>
    <col min="5133" max="5133" width="22.28515625" style="71" customWidth="1"/>
    <col min="5134" max="5134" width="16.7109375" style="71" customWidth="1"/>
    <col min="5135" max="5375" width="9.140625" style="71"/>
    <col min="5376" max="5376" width="4.42578125" style="71" customWidth="1"/>
    <col min="5377" max="5377" width="43.42578125" style="71" customWidth="1"/>
    <col min="5378" max="5378" width="14.42578125" style="71" customWidth="1"/>
    <col min="5379" max="5379" width="5.7109375" style="71" customWidth="1"/>
    <col min="5380" max="5380" width="6.7109375" style="71" customWidth="1"/>
    <col min="5381" max="5381" width="14.140625" style="71" bestFit="1" customWidth="1"/>
    <col min="5382" max="5382" width="12.28515625" style="71" customWidth="1"/>
    <col min="5383" max="5383" width="6.7109375" style="71" customWidth="1"/>
    <col min="5384" max="5384" width="11.28515625" style="71" bestFit="1" customWidth="1"/>
    <col min="5385" max="5385" width="12.28515625" style="71" customWidth="1"/>
    <col min="5386" max="5386" width="6.5703125" style="71" bestFit="1" customWidth="1"/>
    <col min="5387" max="5387" width="11.28515625" style="71" bestFit="1" customWidth="1"/>
    <col min="5388" max="5388" width="12.28515625" style="71" customWidth="1"/>
    <col min="5389" max="5389" width="22.28515625" style="71" customWidth="1"/>
    <col min="5390" max="5390" width="16.7109375" style="71" customWidth="1"/>
    <col min="5391" max="5631" width="9.140625" style="71"/>
    <col min="5632" max="5632" width="4.42578125" style="71" customWidth="1"/>
    <col min="5633" max="5633" width="43.42578125" style="71" customWidth="1"/>
    <col min="5634" max="5634" width="14.42578125" style="71" customWidth="1"/>
    <col min="5635" max="5635" width="5.7109375" style="71" customWidth="1"/>
    <col min="5636" max="5636" width="6.7109375" style="71" customWidth="1"/>
    <col min="5637" max="5637" width="14.140625" style="71" bestFit="1" customWidth="1"/>
    <col min="5638" max="5638" width="12.28515625" style="71" customWidth="1"/>
    <col min="5639" max="5639" width="6.7109375" style="71" customWidth="1"/>
    <col min="5640" max="5640" width="11.28515625" style="71" bestFit="1" customWidth="1"/>
    <col min="5641" max="5641" width="12.28515625" style="71" customWidth="1"/>
    <col min="5642" max="5642" width="6.5703125" style="71" bestFit="1" customWidth="1"/>
    <col min="5643" max="5643" width="11.28515625" style="71" bestFit="1" customWidth="1"/>
    <col min="5644" max="5644" width="12.28515625" style="71" customWidth="1"/>
    <col min="5645" max="5645" width="22.28515625" style="71" customWidth="1"/>
    <col min="5646" max="5646" width="16.7109375" style="71" customWidth="1"/>
    <col min="5647" max="5887" width="9.140625" style="71"/>
    <col min="5888" max="5888" width="4.42578125" style="71" customWidth="1"/>
    <col min="5889" max="5889" width="43.42578125" style="71" customWidth="1"/>
    <col min="5890" max="5890" width="14.42578125" style="71" customWidth="1"/>
    <col min="5891" max="5891" width="5.7109375" style="71" customWidth="1"/>
    <col min="5892" max="5892" width="6.7109375" style="71" customWidth="1"/>
    <col min="5893" max="5893" width="14.140625" style="71" bestFit="1" customWidth="1"/>
    <col min="5894" max="5894" width="12.28515625" style="71" customWidth="1"/>
    <col min="5895" max="5895" width="6.7109375" style="71" customWidth="1"/>
    <col min="5896" max="5896" width="11.28515625" style="71" bestFit="1" customWidth="1"/>
    <col min="5897" max="5897" width="12.28515625" style="71" customWidth="1"/>
    <col min="5898" max="5898" width="6.5703125" style="71" bestFit="1" customWidth="1"/>
    <col min="5899" max="5899" width="11.28515625" style="71" bestFit="1" customWidth="1"/>
    <col min="5900" max="5900" width="12.28515625" style="71" customWidth="1"/>
    <col min="5901" max="5901" width="22.28515625" style="71" customWidth="1"/>
    <col min="5902" max="5902" width="16.7109375" style="71" customWidth="1"/>
    <col min="5903" max="6143" width="9.140625" style="71"/>
    <col min="6144" max="6144" width="4.42578125" style="71" customWidth="1"/>
    <col min="6145" max="6145" width="43.42578125" style="71" customWidth="1"/>
    <col min="6146" max="6146" width="14.42578125" style="71" customWidth="1"/>
    <col min="6147" max="6147" width="5.7109375" style="71" customWidth="1"/>
    <col min="6148" max="6148" width="6.7109375" style="71" customWidth="1"/>
    <col min="6149" max="6149" width="14.140625" style="71" bestFit="1" customWidth="1"/>
    <col min="6150" max="6150" width="12.28515625" style="71" customWidth="1"/>
    <col min="6151" max="6151" width="6.7109375" style="71" customWidth="1"/>
    <col min="6152" max="6152" width="11.28515625" style="71" bestFit="1" customWidth="1"/>
    <col min="6153" max="6153" width="12.28515625" style="71" customWidth="1"/>
    <col min="6154" max="6154" width="6.5703125" style="71" bestFit="1" customWidth="1"/>
    <col min="6155" max="6155" width="11.28515625" style="71" bestFit="1" customWidth="1"/>
    <col min="6156" max="6156" width="12.28515625" style="71" customWidth="1"/>
    <col min="6157" max="6157" width="22.28515625" style="71" customWidth="1"/>
    <col min="6158" max="6158" width="16.7109375" style="71" customWidth="1"/>
    <col min="6159" max="6399" width="9.140625" style="71"/>
    <col min="6400" max="6400" width="4.42578125" style="71" customWidth="1"/>
    <col min="6401" max="6401" width="43.42578125" style="71" customWidth="1"/>
    <col min="6402" max="6402" width="14.42578125" style="71" customWidth="1"/>
    <col min="6403" max="6403" width="5.7109375" style="71" customWidth="1"/>
    <col min="6404" max="6404" width="6.7109375" style="71" customWidth="1"/>
    <col min="6405" max="6405" width="14.140625" style="71" bestFit="1" customWidth="1"/>
    <col min="6406" max="6406" width="12.28515625" style="71" customWidth="1"/>
    <col min="6407" max="6407" width="6.7109375" style="71" customWidth="1"/>
    <col min="6408" max="6408" width="11.28515625" style="71" bestFit="1" customWidth="1"/>
    <col min="6409" max="6409" width="12.28515625" style="71" customWidth="1"/>
    <col min="6410" max="6410" width="6.5703125" style="71" bestFit="1" customWidth="1"/>
    <col min="6411" max="6411" width="11.28515625" style="71" bestFit="1" customWidth="1"/>
    <col min="6412" max="6412" width="12.28515625" style="71" customWidth="1"/>
    <col min="6413" max="6413" width="22.28515625" style="71" customWidth="1"/>
    <col min="6414" max="6414" width="16.7109375" style="71" customWidth="1"/>
    <col min="6415" max="6655" width="9.140625" style="71"/>
    <col min="6656" max="6656" width="4.42578125" style="71" customWidth="1"/>
    <col min="6657" max="6657" width="43.42578125" style="71" customWidth="1"/>
    <col min="6658" max="6658" width="14.42578125" style="71" customWidth="1"/>
    <col min="6659" max="6659" width="5.7109375" style="71" customWidth="1"/>
    <col min="6660" max="6660" width="6.7109375" style="71" customWidth="1"/>
    <col min="6661" max="6661" width="14.140625" style="71" bestFit="1" customWidth="1"/>
    <col min="6662" max="6662" width="12.28515625" style="71" customWidth="1"/>
    <col min="6663" max="6663" width="6.7109375" style="71" customWidth="1"/>
    <col min="6664" max="6664" width="11.28515625" style="71" bestFit="1" customWidth="1"/>
    <col min="6665" max="6665" width="12.28515625" style="71" customWidth="1"/>
    <col min="6666" max="6666" width="6.5703125" style="71" bestFit="1" customWidth="1"/>
    <col min="6667" max="6667" width="11.28515625" style="71" bestFit="1" customWidth="1"/>
    <col min="6668" max="6668" width="12.28515625" style="71" customWidth="1"/>
    <col min="6669" max="6669" width="22.28515625" style="71" customWidth="1"/>
    <col min="6670" max="6670" width="16.7109375" style="71" customWidth="1"/>
    <col min="6671" max="6911" width="9.140625" style="71"/>
    <col min="6912" max="6912" width="4.42578125" style="71" customWidth="1"/>
    <col min="6913" max="6913" width="43.42578125" style="71" customWidth="1"/>
    <col min="6914" max="6914" width="14.42578125" style="71" customWidth="1"/>
    <col min="6915" max="6915" width="5.7109375" style="71" customWidth="1"/>
    <col min="6916" max="6916" width="6.7109375" style="71" customWidth="1"/>
    <col min="6917" max="6917" width="14.140625" style="71" bestFit="1" customWidth="1"/>
    <col min="6918" max="6918" width="12.28515625" style="71" customWidth="1"/>
    <col min="6919" max="6919" width="6.7109375" style="71" customWidth="1"/>
    <col min="6920" max="6920" width="11.28515625" style="71" bestFit="1" customWidth="1"/>
    <col min="6921" max="6921" width="12.28515625" style="71" customWidth="1"/>
    <col min="6922" max="6922" width="6.5703125" style="71" bestFit="1" customWidth="1"/>
    <col min="6923" max="6923" width="11.28515625" style="71" bestFit="1" customWidth="1"/>
    <col min="6924" max="6924" width="12.28515625" style="71" customWidth="1"/>
    <col min="6925" max="6925" width="22.28515625" style="71" customWidth="1"/>
    <col min="6926" max="6926" width="16.7109375" style="71" customWidth="1"/>
    <col min="6927" max="7167" width="9.140625" style="71"/>
    <col min="7168" max="7168" width="4.42578125" style="71" customWidth="1"/>
    <col min="7169" max="7169" width="43.42578125" style="71" customWidth="1"/>
    <col min="7170" max="7170" width="14.42578125" style="71" customWidth="1"/>
    <col min="7171" max="7171" width="5.7109375" style="71" customWidth="1"/>
    <col min="7172" max="7172" width="6.7109375" style="71" customWidth="1"/>
    <col min="7173" max="7173" width="14.140625" style="71" bestFit="1" customWidth="1"/>
    <col min="7174" max="7174" width="12.28515625" style="71" customWidth="1"/>
    <col min="7175" max="7175" width="6.7109375" style="71" customWidth="1"/>
    <col min="7176" max="7176" width="11.28515625" style="71" bestFit="1" customWidth="1"/>
    <col min="7177" max="7177" width="12.28515625" style="71" customWidth="1"/>
    <col min="7178" max="7178" width="6.5703125" style="71" bestFit="1" customWidth="1"/>
    <col min="7179" max="7179" width="11.28515625" style="71" bestFit="1" customWidth="1"/>
    <col min="7180" max="7180" width="12.28515625" style="71" customWidth="1"/>
    <col min="7181" max="7181" width="22.28515625" style="71" customWidth="1"/>
    <col min="7182" max="7182" width="16.7109375" style="71" customWidth="1"/>
    <col min="7183" max="7423" width="9.140625" style="71"/>
    <col min="7424" max="7424" width="4.42578125" style="71" customWidth="1"/>
    <col min="7425" max="7425" width="43.42578125" style="71" customWidth="1"/>
    <col min="7426" max="7426" width="14.42578125" style="71" customWidth="1"/>
    <col min="7427" max="7427" width="5.7109375" style="71" customWidth="1"/>
    <col min="7428" max="7428" width="6.7109375" style="71" customWidth="1"/>
    <col min="7429" max="7429" width="14.140625" style="71" bestFit="1" customWidth="1"/>
    <col min="7430" max="7430" width="12.28515625" style="71" customWidth="1"/>
    <col min="7431" max="7431" width="6.7109375" style="71" customWidth="1"/>
    <col min="7432" max="7432" width="11.28515625" style="71" bestFit="1" customWidth="1"/>
    <col min="7433" max="7433" width="12.28515625" style="71" customWidth="1"/>
    <col min="7434" max="7434" width="6.5703125" style="71" bestFit="1" customWidth="1"/>
    <col min="7435" max="7435" width="11.28515625" style="71" bestFit="1" customWidth="1"/>
    <col min="7436" max="7436" width="12.28515625" style="71" customWidth="1"/>
    <col min="7437" max="7437" width="22.28515625" style="71" customWidth="1"/>
    <col min="7438" max="7438" width="16.7109375" style="71" customWidth="1"/>
    <col min="7439" max="7679" width="9.140625" style="71"/>
    <col min="7680" max="7680" width="4.42578125" style="71" customWidth="1"/>
    <col min="7681" max="7681" width="43.42578125" style="71" customWidth="1"/>
    <col min="7682" max="7682" width="14.42578125" style="71" customWidth="1"/>
    <col min="7683" max="7683" width="5.7109375" style="71" customWidth="1"/>
    <col min="7684" max="7684" width="6.7109375" style="71" customWidth="1"/>
    <col min="7685" max="7685" width="14.140625" style="71" bestFit="1" customWidth="1"/>
    <col min="7686" max="7686" width="12.28515625" style="71" customWidth="1"/>
    <col min="7687" max="7687" width="6.7109375" style="71" customWidth="1"/>
    <col min="7688" max="7688" width="11.28515625" style="71" bestFit="1" customWidth="1"/>
    <col min="7689" max="7689" width="12.28515625" style="71" customWidth="1"/>
    <col min="7690" max="7690" width="6.5703125" style="71" bestFit="1" customWidth="1"/>
    <col min="7691" max="7691" width="11.28515625" style="71" bestFit="1" customWidth="1"/>
    <col min="7692" max="7692" width="12.28515625" style="71" customWidth="1"/>
    <col min="7693" max="7693" width="22.28515625" style="71" customWidth="1"/>
    <col min="7694" max="7694" width="16.7109375" style="71" customWidth="1"/>
    <col min="7695" max="7935" width="9.140625" style="71"/>
    <col min="7936" max="7936" width="4.42578125" style="71" customWidth="1"/>
    <col min="7937" max="7937" width="43.42578125" style="71" customWidth="1"/>
    <col min="7938" max="7938" width="14.42578125" style="71" customWidth="1"/>
    <col min="7939" max="7939" width="5.7109375" style="71" customWidth="1"/>
    <col min="7940" max="7940" width="6.7109375" style="71" customWidth="1"/>
    <col min="7941" max="7941" width="14.140625" style="71" bestFit="1" customWidth="1"/>
    <col min="7942" max="7942" width="12.28515625" style="71" customWidth="1"/>
    <col min="7943" max="7943" width="6.7109375" style="71" customWidth="1"/>
    <col min="7944" max="7944" width="11.28515625" style="71" bestFit="1" customWidth="1"/>
    <col min="7945" max="7945" width="12.28515625" style="71" customWidth="1"/>
    <col min="7946" max="7946" width="6.5703125" style="71" bestFit="1" customWidth="1"/>
    <col min="7947" max="7947" width="11.28515625" style="71" bestFit="1" customWidth="1"/>
    <col min="7948" max="7948" width="12.28515625" style="71" customWidth="1"/>
    <col min="7949" max="7949" width="22.28515625" style="71" customWidth="1"/>
    <col min="7950" max="7950" width="16.7109375" style="71" customWidth="1"/>
    <col min="7951" max="8191" width="9.140625" style="71"/>
    <col min="8192" max="8192" width="4.42578125" style="71" customWidth="1"/>
    <col min="8193" max="8193" width="43.42578125" style="71" customWidth="1"/>
    <col min="8194" max="8194" width="14.42578125" style="71" customWidth="1"/>
    <col min="8195" max="8195" width="5.7109375" style="71" customWidth="1"/>
    <col min="8196" max="8196" width="6.7109375" style="71" customWidth="1"/>
    <col min="8197" max="8197" width="14.140625" style="71" bestFit="1" customWidth="1"/>
    <col min="8198" max="8198" width="12.28515625" style="71" customWidth="1"/>
    <col min="8199" max="8199" width="6.7109375" style="71" customWidth="1"/>
    <col min="8200" max="8200" width="11.28515625" style="71" bestFit="1" customWidth="1"/>
    <col min="8201" max="8201" width="12.28515625" style="71" customWidth="1"/>
    <col min="8202" max="8202" width="6.5703125" style="71" bestFit="1" customWidth="1"/>
    <col min="8203" max="8203" width="11.28515625" style="71" bestFit="1" customWidth="1"/>
    <col min="8204" max="8204" width="12.28515625" style="71" customWidth="1"/>
    <col min="8205" max="8205" width="22.28515625" style="71" customWidth="1"/>
    <col min="8206" max="8206" width="16.7109375" style="71" customWidth="1"/>
    <col min="8207" max="8447" width="9.140625" style="71"/>
    <col min="8448" max="8448" width="4.42578125" style="71" customWidth="1"/>
    <col min="8449" max="8449" width="43.42578125" style="71" customWidth="1"/>
    <col min="8450" max="8450" width="14.42578125" style="71" customWidth="1"/>
    <col min="8451" max="8451" width="5.7109375" style="71" customWidth="1"/>
    <col min="8452" max="8452" width="6.7109375" style="71" customWidth="1"/>
    <col min="8453" max="8453" width="14.140625" style="71" bestFit="1" customWidth="1"/>
    <col min="8454" max="8454" width="12.28515625" style="71" customWidth="1"/>
    <col min="8455" max="8455" width="6.7109375" style="71" customWidth="1"/>
    <col min="8456" max="8456" width="11.28515625" style="71" bestFit="1" customWidth="1"/>
    <col min="8457" max="8457" width="12.28515625" style="71" customWidth="1"/>
    <col min="8458" max="8458" width="6.5703125" style="71" bestFit="1" customWidth="1"/>
    <col min="8459" max="8459" width="11.28515625" style="71" bestFit="1" customWidth="1"/>
    <col min="8460" max="8460" width="12.28515625" style="71" customWidth="1"/>
    <col min="8461" max="8461" width="22.28515625" style="71" customWidth="1"/>
    <col min="8462" max="8462" width="16.7109375" style="71" customWidth="1"/>
    <col min="8463" max="8703" width="9.140625" style="71"/>
    <col min="8704" max="8704" width="4.42578125" style="71" customWidth="1"/>
    <col min="8705" max="8705" width="43.42578125" style="71" customWidth="1"/>
    <col min="8706" max="8706" width="14.42578125" style="71" customWidth="1"/>
    <col min="8707" max="8707" width="5.7109375" style="71" customWidth="1"/>
    <col min="8708" max="8708" width="6.7109375" style="71" customWidth="1"/>
    <col min="8709" max="8709" width="14.140625" style="71" bestFit="1" customWidth="1"/>
    <col min="8710" max="8710" width="12.28515625" style="71" customWidth="1"/>
    <col min="8711" max="8711" width="6.7109375" style="71" customWidth="1"/>
    <col min="8712" max="8712" width="11.28515625" style="71" bestFit="1" customWidth="1"/>
    <col min="8713" max="8713" width="12.28515625" style="71" customWidth="1"/>
    <col min="8714" max="8714" width="6.5703125" style="71" bestFit="1" customWidth="1"/>
    <col min="8715" max="8715" width="11.28515625" style="71" bestFit="1" customWidth="1"/>
    <col min="8716" max="8716" width="12.28515625" style="71" customWidth="1"/>
    <col min="8717" max="8717" width="22.28515625" style="71" customWidth="1"/>
    <col min="8718" max="8718" width="16.7109375" style="71" customWidth="1"/>
    <col min="8719" max="8959" width="9.140625" style="71"/>
    <col min="8960" max="8960" width="4.42578125" style="71" customWidth="1"/>
    <col min="8961" max="8961" width="43.42578125" style="71" customWidth="1"/>
    <col min="8962" max="8962" width="14.42578125" style="71" customWidth="1"/>
    <col min="8963" max="8963" width="5.7109375" style="71" customWidth="1"/>
    <col min="8964" max="8964" width="6.7109375" style="71" customWidth="1"/>
    <col min="8965" max="8965" width="14.140625" style="71" bestFit="1" customWidth="1"/>
    <col min="8966" max="8966" width="12.28515625" style="71" customWidth="1"/>
    <col min="8967" max="8967" width="6.7109375" style="71" customWidth="1"/>
    <col min="8968" max="8968" width="11.28515625" style="71" bestFit="1" customWidth="1"/>
    <col min="8969" max="8969" width="12.28515625" style="71" customWidth="1"/>
    <col min="8970" max="8970" width="6.5703125" style="71" bestFit="1" customWidth="1"/>
    <col min="8971" max="8971" width="11.28515625" style="71" bestFit="1" customWidth="1"/>
    <col min="8972" max="8972" width="12.28515625" style="71" customWidth="1"/>
    <col min="8973" max="8973" width="22.28515625" style="71" customWidth="1"/>
    <col min="8974" max="8974" width="16.7109375" style="71" customWidth="1"/>
    <col min="8975" max="9215" width="9.140625" style="71"/>
    <col min="9216" max="9216" width="4.42578125" style="71" customWidth="1"/>
    <col min="9217" max="9217" width="43.42578125" style="71" customWidth="1"/>
    <col min="9218" max="9218" width="14.42578125" style="71" customWidth="1"/>
    <col min="9219" max="9219" width="5.7109375" style="71" customWidth="1"/>
    <col min="9220" max="9220" width="6.7109375" style="71" customWidth="1"/>
    <col min="9221" max="9221" width="14.140625" style="71" bestFit="1" customWidth="1"/>
    <col min="9222" max="9222" width="12.28515625" style="71" customWidth="1"/>
    <col min="9223" max="9223" width="6.7109375" style="71" customWidth="1"/>
    <col min="9224" max="9224" width="11.28515625" style="71" bestFit="1" customWidth="1"/>
    <col min="9225" max="9225" width="12.28515625" style="71" customWidth="1"/>
    <col min="9226" max="9226" width="6.5703125" style="71" bestFit="1" customWidth="1"/>
    <col min="9227" max="9227" width="11.28515625" style="71" bestFit="1" customWidth="1"/>
    <col min="9228" max="9228" width="12.28515625" style="71" customWidth="1"/>
    <col min="9229" max="9229" width="22.28515625" style="71" customWidth="1"/>
    <col min="9230" max="9230" width="16.7109375" style="71" customWidth="1"/>
    <col min="9231" max="9471" width="9.140625" style="71"/>
    <col min="9472" max="9472" width="4.42578125" style="71" customWidth="1"/>
    <col min="9473" max="9473" width="43.42578125" style="71" customWidth="1"/>
    <col min="9474" max="9474" width="14.42578125" style="71" customWidth="1"/>
    <col min="9475" max="9475" width="5.7109375" style="71" customWidth="1"/>
    <col min="9476" max="9476" width="6.7109375" style="71" customWidth="1"/>
    <col min="9477" max="9477" width="14.140625" style="71" bestFit="1" customWidth="1"/>
    <col min="9478" max="9478" width="12.28515625" style="71" customWidth="1"/>
    <col min="9479" max="9479" width="6.7109375" style="71" customWidth="1"/>
    <col min="9480" max="9480" width="11.28515625" style="71" bestFit="1" customWidth="1"/>
    <col min="9481" max="9481" width="12.28515625" style="71" customWidth="1"/>
    <col min="9482" max="9482" width="6.5703125" style="71" bestFit="1" customWidth="1"/>
    <col min="9483" max="9483" width="11.28515625" style="71" bestFit="1" customWidth="1"/>
    <col min="9484" max="9484" width="12.28515625" style="71" customWidth="1"/>
    <col min="9485" max="9485" width="22.28515625" style="71" customWidth="1"/>
    <col min="9486" max="9486" width="16.7109375" style="71" customWidth="1"/>
    <col min="9487" max="9727" width="9.140625" style="71"/>
    <col min="9728" max="9728" width="4.42578125" style="71" customWidth="1"/>
    <col min="9729" max="9729" width="43.42578125" style="71" customWidth="1"/>
    <col min="9730" max="9730" width="14.42578125" style="71" customWidth="1"/>
    <col min="9731" max="9731" width="5.7109375" style="71" customWidth="1"/>
    <col min="9732" max="9732" width="6.7109375" style="71" customWidth="1"/>
    <col min="9733" max="9733" width="14.140625" style="71" bestFit="1" customWidth="1"/>
    <col min="9734" max="9734" width="12.28515625" style="71" customWidth="1"/>
    <col min="9735" max="9735" width="6.7109375" style="71" customWidth="1"/>
    <col min="9736" max="9736" width="11.28515625" style="71" bestFit="1" customWidth="1"/>
    <col min="9737" max="9737" width="12.28515625" style="71" customWidth="1"/>
    <col min="9738" max="9738" width="6.5703125" style="71" bestFit="1" customWidth="1"/>
    <col min="9739" max="9739" width="11.28515625" style="71" bestFit="1" customWidth="1"/>
    <col min="9740" max="9740" width="12.28515625" style="71" customWidth="1"/>
    <col min="9741" max="9741" width="22.28515625" style="71" customWidth="1"/>
    <col min="9742" max="9742" width="16.7109375" style="71" customWidth="1"/>
    <col min="9743" max="9983" width="9.140625" style="71"/>
    <col min="9984" max="9984" width="4.42578125" style="71" customWidth="1"/>
    <col min="9985" max="9985" width="43.42578125" style="71" customWidth="1"/>
    <col min="9986" max="9986" width="14.42578125" style="71" customWidth="1"/>
    <col min="9987" max="9987" width="5.7109375" style="71" customWidth="1"/>
    <col min="9988" max="9988" width="6.7109375" style="71" customWidth="1"/>
    <col min="9989" max="9989" width="14.140625" style="71" bestFit="1" customWidth="1"/>
    <col min="9990" max="9990" width="12.28515625" style="71" customWidth="1"/>
    <col min="9991" max="9991" width="6.7109375" style="71" customWidth="1"/>
    <col min="9992" max="9992" width="11.28515625" style="71" bestFit="1" customWidth="1"/>
    <col min="9993" max="9993" width="12.28515625" style="71" customWidth="1"/>
    <col min="9994" max="9994" width="6.5703125" style="71" bestFit="1" customWidth="1"/>
    <col min="9995" max="9995" width="11.28515625" style="71" bestFit="1" customWidth="1"/>
    <col min="9996" max="9996" width="12.28515625" style="71" customWidth="1"/>
    <col min="9997" max="9997" width="22.28515625" style="71" customWidth="1"/>
    <col min="9998" max="9998" width="16.7109375" style="71" customWidth="1"/>
    <col min="9999" max="10239" width="9.140625" style="71"/>
    <col min="10240" max="10240" width="4.42578125" style="71" customWidth="1"/>
    <col min="10241" max="10241" width="43.42578125" style="71" customWidth="1"/>
    <col min="10242" max="10242" width="14.42578125" style="71" customWidth="1"/>
    <col min="10243" max="10243" width="5.7109375" style="71" customWidth="1"/>
    <col min="10244" max="10244" width="6.7109375" style="71" customWidth="1"/>
    <col min="10245" max="10245" width="14.140625" style="71" bestFit="1" customWidth="1"/>
    <col min="10246" max="10246" width="12.28515625" style="71" customWidth="1"/>
    <col min="10247" max="10247" width="6.7109375" style="71" customWidth="1"/>
    <col min="10248" max="10248" width="11.28515625" style="71" bestFit="1" customWidth="1"/>
    <col min="10249" max="10249" width="12.28515625" style="71" customWidth="1"/>
    <col min="10250" max="10250" width="6.5703125" style="71" bestFit="1" customWidth="1"/>
    <col min="10251" max="10251" width="11.28515625" style="71" bestFit="1" customWidth="1"/>
    <col min="10252" max="10252" width="12.28515625" style="71" customWidth="1"/>
    <col min="10253" max="10253" width="22.28515625" style="71" customWidth="1"/>
    <col min="10254" max="10254" width="16.7109375" style="71" customWidth="1"/>
    <col min="10255" max="10495" width="9.140625" style="71"/>
    <col min="10496" max="10496" width="4.42578125" style="71" customWidth="1"/>
    <col min="10497" max="10497" width="43.42578125" style="71" customWidth="1"/>
    <col min="10498" max="10498" width="14.42578125" style="71" customWidth="1"/>
    <col min="10499" max="10499" width="5.7109375" style="71" customWidth="1"/>
    <col min="10500" max="10500" width="6.7109375" style="71" customWidth="1"/>
    <col min="10501" max="10501" width="14.140625" style="71" bestFit="1" customWidth="1"/>
    <col min="10502" max="10502" width="12.28515625" style="71" customWidth="1"/>
    <col min="10503" max="10503" width="6.7109375" style="71" customWidth="1"/>
    <col min="10504" max="10504" width="11.28515625" style="71" bestFit="1" customWidth="1"/>
    <col min="10505" max="10505" width="12.28515625" style="71" customWidth="1"/>
    <col min="10506" max="10506" width="6.5703125" style="71" bestFit="1" customWidth="1"/>
    <col min="10507" max="10507" width="11.28515625" style="71" bestFit="1" customWidth="1"/>
    <col min="10508" max="10508" width="12.28515625" style="71" customWidth="1"/>
    <col min="10509" max="10509" width="22.28515625" style="71" customWidth="1"/>
    <col min="10510" max="10510" width="16.7109375" style="71" customWidth="1"/>
    <col min="10511" max="10751" width="9.140625" style="71"/>
    <col min="10752" max="10752" width="4.42578125" style="71" customWidth="1"/>
    <col min="10753" max="10753" width="43.42578125" style="71" customWidth="1"/>
    <col min="10754" max="10754" width="14.42578125" style="71" customWidth="1"/>
    <col min="10755" max="10755" width="5.7109375" style="71" customWidth="1"/>
    <col min="10756" max="10756" width="6.7109375" style="71" customWidth="1"/>
    <col min="10757" max="10757" width="14.140625" style="71" bestFit="1" customWidth="1"/>
    <col min="10758" max="10758" width="12.28515625" style="71" customWidth="1"/>
    <col min="10759" max="10759" width="6.7109375" style="71" customWidth="1"/>
    <col min="10760" max="10760" width="11.28515625" style="71" bestFit="1" customWidth="1"/>
    <col min="10761" max="10761" width="12.28515625" style="71" customWidth="1"/>
    <col min="10762" max="10762" width="6.5703125" style="71" bestFit="1" customWidth="1"/>
    <col min="10763" max="10763" width="11.28515625" style="71" bestFit="1" customWidth="1"/>
    <col min="10764" max="10764" width="12.28515625" style="71" customWidth="1"/>
    <col min="10765" max="10765" width="22.28515625" style="71" customWidth="1"/>
    <col min="10766" max="10766" width="16.7109375" style="71" customWidth="1"/>
    <col min="10767" max="11007" width="9.140625" style="71"/>
    <col min="11008" max="11008" width="4.42578125" style="71" customWidth="1"/>
    <col min="11009" max="11009" width="43.42578125" style="71" customWidth="1"/>
    <col min="11010" max="11010" width="14.42578125" style="71" customWidth="1"/>
    <col min="11011" max="11011" width="5.7109375" style="71" customWidth="1"/>
    <col min="11012" max="11012" width="6.7109375" style="71" customWidth="1"/>
    <col min="11013" max="11013" width="14.140625" style="71" bestFit="1" customWidth="1"/>
    <col min="11014" max="11014" width="12.28515625" style="71" customWidth="1"/>
    <col min="11015" max="11015" width="6.7109375" style="71" customWidth="1"/>
    <col min="11016" max="11016" width="11.28515625" style="71" bestFit="1" customWidth="1"/>
    <col min="11017" max="11017" width="12.28515625" style="71" customWidth="1"/>
    <col min="11018" max="11018" width="6.5703125" style="71" bestFit="1" customWidth="1"/>
    <col min="11019" max="11019" width="11.28515625" style="71" bestFit="1" customWidth="1"/>
    <col min="11020" max="11020" width="12.28515625" style="71" customWidth="1"/>
    <col min="11021" max="11021" width="22.28515625" style="71" customWidth="1"/>
    <col min="11022" max="11022" width="16.7109375" style="71" customWidth="1"/>
    <col min="11023" max="11263" width="9.140625" style="71"/>
    <col min="11264" max="11264" width="4.42578125" style="71" customWidth="1"/>
    <col min="11265" max="11265" width="43.42578125" style="71" customWidth="1"/>
    <col min="11266" max="11266" width="14.42578125" style="71" customWidth="1"/>
    <col min="11267" max="11267" width="5.7109375" style="71" customWidth="1"/>
    <col min="11268" max="11268" width="6.7109375" style="71" customWidth="1"/>
    <col min="11269" max="11269" width="14.140625" style="71" bestFit="1" customWidth="1"/>
    <col min="11270" max="11270" width="12.28515625" style="71" customWidth="1"/>
    <col min="11271" max="11271" width="6.7109375" style="71" customWidth="1"/>
    <col min="11272" max="11272" width="11.28515625" style="71" bestFit="1" customWidth="1"/>
    <col min="11273" max="11273" width="12.28515625" style="71" customWidth="1"/>
    <col min="11274" max="11274" width="6.5703125" style="71" bestFit="1" customWidth="1"/>
    <col min="11275" max="11275" width="11.28515625" style="71" bestFit="1" customWidth="1"/>
    <col min="11276" max="11276" width="12.28515625" style="71" customWidth="1"/>
    <col min="11277" max="11277" width="22.28515625" style="71" customWidth="1"/>
    <col min="11278" max="11278" width="16.7109375" style="71" customWidth="1"/>
    <col min="11279" max="11519" width="9.140625" style="71"/>
    <col min="11520" max="11520" width="4.42578125" style="71" customWidth="1"/>
    <col min="11521" max="11521" width="43.42578125" style="71" customWidth="1"/>
    <col min="11522" max="11522" width="14.42578125" style="71" customWidth="1"/>
    <col min="11523" max="11523" width="5.7109375" style="71" customWidth="1"/>
    <col min="11524" max="11524" width="6.7109375" style="71" customWidth="1"/>
    <col min="11525" max="11525" width="14.140625" style="71" bestFit="1" customWidth="1"/>
    <col min="11526" max="11526" width="12.28515625" style="71" customWidth="1"/>
    <col min="11527" max="11527" width="6.7109375" style="71" customWidth="1"/>
    <col min="11528" max="11528" width="11.28515625" style="71" bestFit="1" customWidth="1"/>
    <col min="11529" max="11529" width="12.28515625" style="71" customWidth="1"/>
    <col min="11530" max="11530" width="6.5703125" style="71" bestFit="1" customWidth="1"/>
    <col min="11531" max="11531" width="11.28515625" style="71" bestFit="1" customWidth="1"/>
    <col min="11532" max="11532" width="12.28515625" style="71" customWidth="1"/>
    <col min="11533" max="11533" width="22.28515625" style="71" customWidth="1"/>
    <col min="11534" max="11534" width="16.7109375" style="71" customWidth="1"/>
    <col min="11535" max="11775" width="9.140625" style="71"/>
    <col min="11776" max="11776" width="4.42578125" style="71" customWidth="1"/>
    <col min="11777" max="11777" width="43.42578125" style="71" customWidth="1"/>
    <col min="11778" max="11778" width="14.42578125" style="71" customWidth="1"/>
    <col min="11779" max="11779" width="5.7109375" style="71" customWidth="1"/>
    <col min="11780" max="11780" width="6.7109375" style="71" customWidth="1"/>
    <col min="11781" max="11781" width="14.140625" style="71" bestFit="1" customWidth="1"/>
    <col min="11782" max="11782" width="12.28515625" style="71" customWidth="1"/>
    <col min="11783" max="11783" width="6.7109375" style="71" customWidth="1"/>
    <col min="11784" max="11784" width="11.28515625" style="71" bestFit="1" customWidth="1"/>
    <col min="11785" max="11785" width="12.28515625" style="71" customWidth="1"/>
    <col min="11786" max="11786" width="6.5703125" style="71" bestFit="1" customWidth="1"/>
    <col min="11787" max="11787" width="11.28515625" style="71" bestFit="1" customWidth="1"/>
    <col min="11788" max="11788" width="12.28515625" style="71" customWidth="1"/>
    <col min="11789" max="11789" width="22.28515625" style="71" customWidth="1"/>
    <col min="11790" max="11790" width="16.7109375" style="71" customWidth="1"/>
    <col min="11791" max="12031" width="9.140625" style="71"/>
    <col min="12032" max="12032" width="4.42578125" style="71" customWidth="1"/>
    <col min="12033" max="12033" width="43.42578125" style="71" customWidth="1"/>
    <col min="12034" max="12034" width="14.42578125" style="71" customWidth="1"/>
    <col min="12035" max="12035" width="5.7109375" style="71" customWidth="1"/>
    <col min="12036" max="12036" width="6.7109375" style="71" customWidth="1"/>
    <col min="12037" max="12037" width="14.140625" style="71" bestFit="1" customWidth="1"/>
    <col min="12038" max="12038" width="12.28515625" style="71" customWidth="1"/>
    <col min="12039" max="12039" width="6.7109375" style="71" customWidth="1"/>
    <col min="12040" max="12040" width="11.28515625" style="71" bestFit="1" customWidth="1"/>
    <col min="12041" max="12041" width="12.28515625" style="71" customWidth="1"/>
    <col min="12042" max="12042" width="6.5703125" style="71" bestFit="1" customWidth="1"/>
    <col min="12043" max="12043" width="11.28515625" style="71" bestFit="1" customWidth="1"/>
    <col min="12044" max="12044" width="12.28515625" style="71" customWidth="1"/>
    <col min="12045" max="12045" width="22.28515625" style="71" customWidth="1"/>
    <col min="12046" max="12046" width="16.7109375" style="71" customWidth="1"/>
    <col min="12047" max="12287" width="9.140625" style="71"/>
    <col min="12288" max="12288" width="4.42578125" style="71" customWidth="1"/>
    <col min="12289" max="12289" width="43.42578125" style="71" customWidth="1"/>
    <col min="12290" max="12290" width="14.42578125" style="71" customWidth="1"/>
    <col min="12291" max="12291" width="5.7109375" style="71" customWidth="1"/>
    <col min="12292" max="12292" width="6.7109375" style="71" customWidth="1"/>
    <col min="12293" max="12293" width="14.140625" style="71" bestFit="1" customWidth="1"/>
    <col min="12294" max="12294" width="12.28515625" style="71" customWidth="1"/>
    <col min="12295" max="12295" width="6.7109375" style="71" customWidth="1"/>
    <col min="12296" max="12296" width="11.28515625" style="71" bestFit="1" customWidth="1"/>
    <col min="12297" max="12297" width="12.28515625" style="71" customWidth="1"/>
    <col min="12298" max="12298" width="6.5703125" style="71" bestFit="1" customWidth="1"/>
    <col min="12299" max="12299" width="11.28515625" style="71" bestFit="1" customWidth="1"/>
    <col min="12300" max="12300" width="12.28515625" style="71" customWidth="1"/>
    <col min="12301" max="12301" width="22.28515625" style="71" customWidth="1"/>
    <col min="12302" max="12302" width="16.7109375" style="71" customWidth="1"/>
    <col min="12303" max="12543" width="9.140625" style="71"/>
    <col min="12544" max="12544" width="4.42578125" style="71" customWidth="1"/>
    <col min="12545" max="12545" width="43.42578125" style="71" customWidth="1"/>
    <col min="12546" max="12546" width="14.42578125" style="71" customWidth="1"/>
    <col min="12547" max="12547" width="5.7109375" style="71" customWidth="1"/>
    <col min="12548" max="12548" width="6.7109375" style="71" customWidth="1"/>
    <col min="12549" max="12549" width="14.140625" style="71" bestFit="1" customWidth="1"/>
    <col min="12550" max="12550" width="12.28515625" style="71" customWidth="1"/>
    <col min="12551" max="12551" width="6.7109375" style="71" customWidth="1"/>
    <col min="12552" max="12552" width="11.28515625" style="71" bestFit="1" customWidth="1"/>
    <col min="12553" max="12553" width="12.28515625" style="71" customWidth="1"/>
    <col min="12554" max="12554" width="6.5703125" style="71" bestFit="1" customWidth="1"/>
    <col min="12555" max="12555" width="11.28515625" style="71" bestFit="1" customWidth="1"/>
    <col min="12556" max="12556" width="12.28515625" style="71" customWidth="1"/>
    <col min="12557" max="12557" width="22.28515625" style="71" customWidth="1"/>
    <col min="12558" max="12558" width="16.7109375" style="71" customWidth="1"/>
    <col min="12559" max="12799" width="9.140625" style="71"/>
    <col min="12800" max="12800" width="4.42578125" style="71" customWidth="1"/>
    <col min="12801" max="12801" width="43.42578125" style="71" customWidth="1"/>
    <col min="12802" max="12802" width="14.42578125" style="71" customWidth="1"/>
    <col min="12803" max="12803" width="5.7109375" style="71" customWidth="1"/>
    <col min="12804" max="12804" width="6.7109375" style="71" customWidth="1"/>
    <col min="12805" max="12805" width="14.140625" style="71" bestFit="1" customWidth="1"/>
    <col min="12806" max="12806" width="12.28515625" style="71" customWidth="1"/>
    <col min="12807" max="12807" width="6.7109375" style="71" customWidth="1"/>
    <col min="12808" max="12808" width="11.28515625" style="71" bestFit="1" customWidth="1"/>
    <col min="12809" max="12809" width="12.28515625" style="71" customWidth="1"/>
    <col min="12810" max="12810" width="6.5703125" style="71" bestFit="1" customWidth="1"/>
    <col min="12811" max="12811" width="11.28515625" style="71" bestFit="1" customWidth="1"/>
    <col min="12812" max="12812" width="12.28515625" style="71" customWidth="1"/>
    <col min="12813" max="12813" width="22.28515625" style="71" customWidth="1"/>
    <col min="12814" max="12814" width="16.7109375" style="71" customWidth="1"/>
    <col min="12815" max="13055" width="9.140625" style="71"/>
    <col min="13056" max="13056" width="4.42578125" style="71" customWidth="1"/>
    <col min="13057" max="13057" width="43.42578125" style="71" customWidth="1"/>
    <col min="13058" max="13058" width="14.42578125" style="71" customWidth="1"/>
    <col min="13059" max="13059" width="5.7109375" style="71" customWidth="1"/>
    <col min="13060" max="13060" width="6.7109375" style="71" customWidth="1"/>
    <col min="13061" max="13061" width="14.140625" style="71" bestFit="1" customWidth="1"/>
    <col min="13062" max="13062" width="12.28515625" style="71" customWidth="1"/>
    <col min="13063" max="13063" width="6.7109375" style="71" customWidth="1"/>
    <col min="13064" max="13064" width="11.28515625" style="71" bestFit="1" customWidth="1"/>
    <col min="13065" max="13065" width="12.28515625" style="71" customWidth="1"/>
    <col min="13066" max="13066" width="6.5703125" style="71" bestFit="1" customWidth="1"/>
    <col min="13067" max="13067" width="11.28515625" style="71" bestFit="1" customWidth="1"/>
    <col min="13068" max="13068" width="12.28515625" style="71" customWidth="1"/>
    <col min="13069" max="13069" width="22.28515625" style="71" customWidth="1"/>
    <col min="13070" max="13070" width="16.7109375" style="71" customWidth="1"/>
    <col min="13071" max="13311" width="9.140625" style="71"/>
    <col min="13312" max="13312" width="4.42578125" style="71" customWidth="1"/>
    <col min="13313" max="13313" width="43.42578125" style="71" customWidth="1"/>
    <col min="13314" max="13314" width="14.42578125" style="71" customWidth="1"/>
    <col min="13315" max="13315" width="5.7109375" style="71" customWidth="1"/>
    <col min="13316" max="13316" width="6.7109375" style="71" customWidth="1"/>
    <col min="13317" max="13317" width="14.140625" style="71" bestFit="1" customWidth="1"/>
    <col min="13318" max="13318" width="12.28515625" style="71" customWidth="1"/>
    <col min="13319" max="13319" width="6.7109375" style="71" customWidth="1"/>
    <col min="13320" max="13320" width="11.28515625" style="71" bestFit="1" customWidth="1"/>
    <col min="13321" max="13321" width="12.28515625" style="71" customWidth="1"/>
    <col min="13322" max="13322" width="6.5703125" style="71" bestFit="1" customWidth="1"/>
    <col min="13323" max="13323" width="11.28515625" style="71" bestFit="1" customWidth="1"/>
    <col min="13324" max="13324" width="12.28515625" style="71" customWidth="1"/>
    <col min="13325" max="13325" width="22.28515625" style="71" customWidth="1"/>
    <col min="13326" max="13326" width="16.7109375" style="71" customWidth="1"/>
    <col min="13327" max="13567" width="9.140625" style="71"/>
    <col min="13568" max="13568" width="4.42578125" style="71" customWidth="1"/>
    <col min="13569" max="13569" width="43.42578125" style="71" customWidth="1"/>
    <col min="13570" max="13570" width="14.42578125" style="71" customWidth="1"/>
    <col min="13571" max="13571" width="5.7109375" style="71" customWidth="1"/>
    <col min="13572" max="13572" width="6.7109375" style="71" customWidth="1"/>
    <col min="13573" max="13573" width="14.140625" style="71" bestFit="1" customWidth="1"/>
    <col min="13574" max="13574" width="12.28515625" style="71" customWidth="1"/>
    <col min="13575" max="13575" width="6.7109375" style="71" customWidth="1"/>
    <col min="13576" max="13576" width="11.28515625" style="71" bestFit="1" customWidth="1"/>
    <col min="13577" max="13577" width="12.28515625" style="71" customWidth="1"/>
    <col min="13578" max="13578" width="6.5703125" style="71" bestFit="1" customWidth="1"/>
    <col min="13579" max="13579" width="11.28515625" style="71" bestFit="1" customWidth="1"/>
    <col min="13580" max="13580" width="12.28515625" style="71" customWidth="1"/>
    <col min="13581" max="13581" width="22.28515625" style="71" customWidth="1"/>
    <col min="13582" max="13582" width="16.7109375" style="71" customWidth="1"/>
    <col min="13583" max="13823" width="9.140625" style="71"/>
    <col min="13824" max="13824" width="4.42578125" style="71" customWidth="1"/>
    <col min="13825" max="13825" width="43.42578125" style="71" customWidth="1"/>
    <col min="13826" max="13826" width="14.42578125" style="71" customWidth="1"/>
    <col min="13827" max="13827" width="5.7109375" style="71" customWidth="1"/>
    <col min="13828" max="13828" width="6.7109375" style="71" customWidth="1"/>
    <col min="13829" max="13829" width="14.140625" style="71" bestFit="1" customWidth="1"/>
    <col min="13830" max="13830" width="12.28515625" style="71" customWidth="1"/>
    <col min="13831" max="13831" width="6.7109375" style="71" customWidth="1"/>
    <col min="13832" max="13832" width="11.28515625" style="71" bestFit="1" customWidth="1"/>
    <col min="13833" max="13833" width="12.28515625" style="71" customWidth="1"/>
    <col min="13834" max="13834" width="6.5703125" style="71" bestFit="1" customWidth="1"/>
    <col min="13835" max="13835" width="11.28515625" style="71" bestFit="1" customWidth="1"/>
    <col min="13836" max="13836" width="12.28515625" style="71" customWidth="1"/>
    <col min="13837" max="13837" width="22.28515625" style="71" customWidth="1"/>
    <col min="13838" max="13838" width="16.7109375" style="71" customWidth="1"/>
    <col min="13839" max="14079" width="9.140625" style="71"/>
    <col min="14080" max="14080" width="4.42578125" style="71" customWidth="1"/>
    <col min="14081" max="14081" width="43.42578125" style="71" customWidth="1"/>
    <col min="14082" max="14082" width="14.42578125" style="71" customWidth="1"/>
    <col min="14083" max="14083" width="5.7109375" style="71" customWidth="1"/>
    <col min="14084" max="14084" width="6.7109375" style="71" customWidth="1"/>
    <col min="14085" max="14085" width="14.140625" style="71" bestFit="1" customWidth="1"/>
    <col min="14086" max="14086" width="12.28515625" style="71" customWidth="1"/>
    <col min="14087" max="14087" width="6.7109375" style="71" customWidth="1"/>
    <col min="14088" max="14088" width="11.28515625" style="71" bestFit="1" customWidth="1"/>
    <col min="14089" max="14089" width="12.28515625" style="71" customWidth="1"/>
    <col min="14090" max="14090" width="6.5703125" style="71" bestFit="1" customWidth="1"/>
    <col min="14091" max="14091" width="11.28515625" style="71" bestFit="1" customWidth="1"/>
    <col min="14092" max="14092" width="12.28515625" style="71" customWidth="1"/>
    <col min="14093" max="14093" width="22.28515625" style="71" customWidth="1"/>
    <col min="14094" max="14094" width="16.7109375" style="71" customWidth="1"/>
    <col min="14095" max="14335" width="9.140625" style="71"/>
    <col min="14336" max="14336" width="4.42578125" style="71" customWidth="1"/>
    <col min="14337" max="14337" width="43.42578125" style="71" customWidth="1"/>
    <col min="14338" max="14338" width="14.42578125" style="71" customWidth="1"/>
    <col min="14339" max="14339" width="5.7109375" style="71" customWidth="1"/>
    <col min="14340" max="14340" width="6.7109375" style="71" customWidth="1"/>
    <col min="14341" max="14341" width="14.140625" style="71" bestFit="1" customWidth="1"/>
    <col min="14342" max="14342" width="12.28515625" style="71" customWidth="1"/>
    <col min="14343" max="14343" width="6.7109375" style="71" customWidth="1"/>
    <col min="14344" max="14344" width="11.28515625" style="71" bestFit="1" customWidth="1"/>
    <col min="14345" max="14345" width="12.28515625" style="71" customWidth="1"/>
    <col min="14346" max="14346" width="6.5703125" style="71" bestFit="1" customWidth="1"/>
    <col min="14347" max="14347" width="11.28515625" style="71" bestFit="1" customWidth="1"/>
    <col min="14348" max="14348" width="12.28515625" style="71" customWidth="1"/>
    <col min="14349" max="14349" width="22.28515625" style="71" customWidth="1"/>
    <col min="14350" max="14350" width="16.7109375" style="71" customWidth="1"/>
    <col min="14351" max="14591" width="9.140625" style="71"/>
    <col min="14592" max="14592" width="4.42578125" style="71" customWidth="1"/>
    <col min="14593" max="14593" width="43.42578125" style="71" customWidth="1"/>
    <col min="14594" max="14594" width="14.42578125" style="71" customWidth="1"/>
    <col min="14595" max="14595" width="5.7109375" style="71" customWidth="1"/>
    <col min="14596" max="14596" width="6.7109375" style="71" customWidth="1"/>
    <col min="14597" max="14597" width="14.140625" style="71" bestFit="1" customWidth="1"/>
    <col min="14598" max="14598" width="12.28515625" style="71" customWidth="1"/>
    <col min="14599" max="14599" width="6.7109375" style="71" customWidth="1"/>
    <col min="14600" max="14600" width="11.28515625" style="71" bestFit="1" customWidth="1"/>
    <col min="14601" max="14601" width="12.28515625" style="71" customWidth="1"/>
    <col min="14602" max="14602" width="6.5703125" style="71" bestFit="1" customWidth="1"/>
    <col min="14603" max="14603" width="11.28515625" style="71" bestFit="1" customWidth="1"/>
    <col min="14604" max="14604" width="12.28515625" style="71" customWidth="1"/>
    <col min="14605" max="14605" width="22.28515625" style="71" customWidth="1"/>
    <col min="14606" max="14606" width="16.7109375" style="71" customWidth="1"/>
    <col min="14607" max="14847" width="9.140625" style="71"/>
    <col min="14848" max="14848" width="4.42578125" style="71" customWidth="1"/>
    <col min="14849" max="14849" width="43.42578125" style="71" customWidth="1"/>
    <col min="14850" max="14850" width="14.42578125" style="71" customWidth="1"/>
    <col min="14851" max="14851" width="5.7109375" style="71" customWidth="1"/>
    <col min="14852" max="14852" width="6.7109375" style="71" customWidth="1"/>
    <col min="14853" max="14853" width="14.140625" style="71" bestFit="1" customWidth="1"/>
    <col min="14854" max="14854" width="12.28515625" style="71" customWidth="1"/>
    <col min="14855" max="14855" width="6.7109375" style="71" customWidth="1"/>
    <col min="14856" max="14856" width="11.28515625" style="71" bestFit="1" customWidth="1"/>
    <col min="14857" max="14857" width="12.28515625" style="71" customWidth="1"/>
    <col min="14858" max="14858" width="6.5703125" style="71" bestFit="1" customWidth="1"/>
    <col min="14859" max="14859" width="11.28515625" style="71" bestFit="1" customWidth="1"/>
    <col min="14860" max="14860" width="12.28515625" style="71" customWidth="1"/>
    <col min="14861" max="14861" width="22.28515625" style="71" customWidth="1"/>
    <col min="14862" max="14862" width="16.7109375" style="71" customWidth="1"/>
    <col min="14863" max="15103" width="9.140625" style="71"/>
    <col min="15104" max="15104" width="4.42578125" style="71" customWidth="1"/>
    <col min="15105" max="15105" width="43.42578125" style="71" customWidth="1"/>
    <col min="15106" max="15106" width="14.42578125" style="71" customWidth="1"/>
    <col min="15107" max="15107" width="5.7109375" style="71" customWidth="1"/>
    <col min="15108" max="15108" width="6.7109375" style="71" customWidth="1"/>
    <col min="15109" max="15109" width="14.140625" style="71" bestFit="1" customWidth="1"/>
    <col min="15110" max="15110" width="12.28515625" style="71" customWidth="1"/>
    <col min="15111" max="15111" width="6.7109375" style="71" customWidth="1"/>
    <col min="15112" max="15112" width="11.28515625" style="71" bestFit="1" customWidth="1"/>
    <col min="15113" max="15113" width="12.28515625" style="71" customWidth="1"/>
    <col min="15114" max="15114" width="6.5703125" style="71" bestFit="1" customWidth="1"/>
    <col min="15115" max="15115" width="11.28515625" style="71" bestFit="1" customWidth="1"/>
    <col min="15116" max="15116" width="12.28515625" style="71" customWidth="1"/>
    <col min="15117" max="15117" width="22.28515625" style="71" customWidth="1"/>
    <col min="15118" max="15118" width="16.7109375" style="71" customWidth="1"/>
    <col min="15119" max="15359" width="9.140625" style="71"/>
    <col min="15360" max="15360" width="4.42578125" style="71" customWidth="1"/>
    <col min="15361" max="15361" width="43.42578125" style="71" customWidth="1"/>
    <col min="15362" max="15362" width="14.42578125" style="71" customWidth="1"/>
    <col min="15363" max="15363" width="5.7109375" style="71" customWidth="1"/>
    <col min="15364" max="15364" width="6.7109375" style="71" customWidth="1"/>
    <col min="15365" max="15365" width="14.140625" style="71" bestFit="1" customWidth="1"/>
    <col min="15366" max="15366" width="12.28515625" style="71" customWidth="1"/>
    <col min="15367" max="15367" width="6.7109375" style="71" customWidth="1"/>
    <col min="15368" max="15368" width="11.28515625" style="71" bestFit="1" customWidth="1"/>
    <col min="15369" max="15369" width="12.28515625" style="71" customWidth="1"/>
    <col min="15370" max="15370" width="6.5703125" style="71" bestFit="1" customWidth="1"/>
    <col min="15371" max="15371" width="11.28515625" style="71" bestFit="1" customWidth="1"/>
    <col min="15372" max="15372" width="12.28515625" style="71" customWidth="1"/>
    <col min="15373" max="15373" width="22.28515625" style="71" customWidth="1"/>
    <col min="15374" max="15374" width="16.7109375" style="71" customWidth="1"/>
    <col min="15375" max="15615" width="9.140625" style="71"/>
    <col min="15616" max="15616" width="4.42578125" style="71" customWidth="1"/>
    <col min="15617" max="15617" width="43.42578125" style="71" customWidth="1"/>
    <col min="15618" max="15618" width="14.42578125" style="71" customWidth="1"/>
    <col min="15619" max="15619" width="5.7109375" style="71" customWidth="1"/>
    <col min="15620" max="15620" width="6.7109375" style="71" customWidth="1"/>
    <col min="15621" max="15621" width="14.140625" style="71" bestFit="1" customWidth="1"/>
    <col min="15622" max="15622" width="12.28515625" style="71" customWidth="1"/>
    <col min="15623" max="15623" width="6.7109375" style="71" customWidth="1"/>
    <col min="15624" max="15624" width="11.28515625" style="71" bestFit="1" customWidth="1"/>
    <col min="15625" max="15625" width="12.28515625" style="71" customWidth="1"/>
    <col min="15626" max="15626" width="6.5703125" style="71" bestFit="1" customWidth="1"/>
    <col min="15627" max="15627" width="11.28515625" style="71" bestFit="1" customWidth="1"/>
    <col min="15628" max="15628" width="12.28515625" style="71" customWidth="1"/>
    <col min="15629" max="15629" width="22.28515625" style="71" customWidth="1"/>
    <col min="15630" max="15630" width="16.7109375" style="71" customWidth="1"/>
    <col min="15631" max="15871" width="9.140625" style="71"/>
    <col min="15872" max="15872" width="4.42578125" style="71" customWidth="1"/>
    <col min="15873" max="15873" width="43.42578125" style="71" customWidth="1"/>
    <col min="15874" max="15874" width="14.42578125" style="71" customWidth="1"/>
    <col min="15875" max="15875" width="5.7109375" style="71" customWidth="1"/>
    <col min="15876" max="15876" width="6.7109375" style="71" customWidth="1"/>
    <col min="15877" max="15877" width="14.140625" style="71" bestFit="1" customWidth="1"/>
    <col min="15878" max="15878" width="12.28515625" style="71" customWidth="1"/>
    <col min="15879" max="15879" width="6.7109375" style="71" customWidth="1"/>
    <col min="15880" max="15880" width="11.28515625" style="71" bestFit="1" customWidth="1"/>
    <col min="15881" max="15881" width="12.28515625" style="71" customWidth="1"/>
    <col min="15882" max="15882" width="6.5703125" style="71" bestFit="1" customWidth="1"/>
    <col min="15883" max="15883" width="11.28515625" style="71" bestFit="1" customWidth="1"/>
    <col min="15884" max="15884" width="12.28515625" style="71" customWidth="1"/>
    <col min="15885" max="15885" width="22.28515625" style="71" customWidth="1"/>
    <col min="15886" max="15886" width="16.7109375" style="71" customWidth="1"/>
    <col min="15887" max="16127" width="9.140625" style="71"/>
    <col min="16128" max="16128" width="4.42578125" style="71" customWidth="1"/>
    <col min="16129" max="16129" width="43.42578125" style="71" customWidth="1"/>
    <col min="16130" max="16130" width="14.42578125" style="71" customWidth="1"/>
    <col min="16131" max="16131" width="5.7109375" style="71" customWidth="1"/>
    <col min="16132" max="16132" width="6.7109375" style="71" customWidth="1"/>
    <col min="16133" max="16133" width="14.140625" style="71" bestFit="1" customWidth="1"/>
    <col min="16134" max="16134" width="12.28515625" style="71" customWidth="1"/>
    <col min="16135" max="16135" width="6.7109375" style="71" customWidth="1"/>
    <col min="16136" max="16136" width="11.28515625" style="71" bestFit="1" customWidth="1"/>
    <col min="16137" max="16137" width="12.28515625" style="71" customWidth="1"/>
    <col min="16138" max="16138" width="6.5703125" style="71" bestFit="1" customWidth="1"/>
    <col min="16139" max="16139" width="11.28515625" style="71" bestFit="1" customWidth="1"/>
    <col min="16140" max="16140" width="12.28515625" style="71" customWidth="1"/>
    <col min="16141" max="16141" width="22.28515625" style="71" customWidth="1"/>
    <col min="16142" max="16142" width="16.7109375" style="71" customWidth="1"/>
    <col min="16143" max="16384" width="9.140625" style="71"/>
  </cols>
  <sheetData>
    <row r="1" spans="1:13" ht="22.5" customHeight="1">
      <c r="B1" s="69"/>
      <c r="C1" s="1049" t="s">
        <v>127</v>
      </c>
      <c r="D1" s="1049"/>
      <c r="E1" s="1049"/>
      <c r="F1" s="1049"/>
      <c r="G1" s="70"/>
      <c r="H1" s="69"/>
      <c r="I1" s="69"/>
      <c r="J1" s="69"/>
    </row>
    <row r="2" spans="1:13" ht="10.5" customHeight="1">
      <c r="B2" s="69"/>
      <c r="C2" s="72"/>
      <c r="D2" s="69"/>
      <c r="E2" s="73"/>
      <c r="F2" s="73"/>
      <c r="G2" s="73"/>
      <c r="H2" s="69"/>
      <c r="I2" s="69"/>
      <c r="J2" s="69"/>
    </row>
    <row r="3" spans="1:13" ht="30.75" customHeight="1">
      <c r="B3" s="1050" t="s">
        <v>128</v>
      </c>
      <c r="C3" s="1050"/>
      <c r="D3" s="1050"/>
      <c r="E3" s="1050"/>
      <c r="F3" s="1050"/>
      <c r="G3" s="1050"/>
      <c r="H3" s="1050"/>
      <c r="I3" s="1050"/>
      <c r="J3" s="1050"/>
    </row>
    <row r="4" spans="1:13" ht="12.75" customHeight="1">
      <c r="A4" s="74"/>
      <c r="B4" s="74"/>
      <c r="C4" s="74"/>
      <c r="D4" s="74"/>
      <c r="E4" s="74"/>
      <c r="F4" s="74"/>
      <c r="G4" s="74"/>
      <c r="H4" s="74"/>
      <c r="I4" s="74"/>
      <c r="J4" s="74"/>
    </row>
    <row r="5" spans="1:13" ht="19.5" customHeight="1">
      <c r="A5" s="75"/>
      <c r="B5" s="76"/>
      <c r="C5" s="77"/>
      <c r="D5" s="76"/>
      <c r="E5" s="76"/>
      <c r="F5" s="76"/>
      <c r="G5" s="76"/>
      <c r="H5" s="78"/>
      <c r="I5" s="1050" t="s">
        <v>1874</v>
      </c>
      <c r="J5" s="1050"/>
      <c r="K5" s="59"/>
      <c r="L5" s="59"/>
      <c r="M5" s="59"/>
    </row>
    <row r="6" spans="1:13" ht="9.75" customHeight="1">
      <c r="A6" s="75"/>
      <c r="B6" s="76"/>
      <c r="C6" s="75"/>
      <c r="D6" s="76"/>
      <c r="E6" s="76"/>
      <c r="F6" s="76"/>
      <c r="G6" s="76"/>
      <c r="H6" s="78"/>
      <c r="I6" s="79"/>
      <c r="J6" s="79"/>
    </row>
    <row r="7" spans="1:13" ht="33" customHeight="1">
      <c r="A7" s="1030" t="s">
        <v>3</v>
      </c>
      <c r="B7" s="1030" t="s">
        <v>4</v>
      </c>
      <c r="C7" s="1031" t="s">
        <v>5</v>
      </c>
      <c r="D7" s="1030" t="s">
        <v>6</v>
      </c>
      <c r="E7" s="1051" t="s">
        <v>7</v>
      </c>
      <c r="F7" s="1051"/>
      <c r="G7" s="1051"/>
      <c r="H7" s="1051" t="s">
        <v>129</v>
      </c>
      <c r="I7" s="1051"/>
      <c r="J7" s="1051"/>
      <c r="K7" s="1051" t="s">
        <v>9</v>
      </c>
      <c r="L7" s="1051"/>
      <c r="M7" s="1051"/>
    </row>
    <row r="8" spans="1:13" s="80" customFormat="1" ht="17.25" customHeight="1">
      <c r="A8" s="1030"/>
      <c r="B8" s="1030"/>
      <c r="C8" s="1032"/>
      <c r="D8" s="1030"/>
      <c r="E8" s="95" t="s">
        <v>10</v>
      </c>
      <c r="F8" s="95" t="s">
        <v>13</v>
      </c>
      <c r="G8" s="680" t="s">
        <v>12</v>
      </c>
      <c r="H8" s="95" t="s">
        <v>10</v>
      </c>
      <c r="I8" s="95" t="s">
        <v>13</v>
      </c>
      <c r="J8" s="680" t="s">
        <v>12</v>
      </c>
      <c r="K8" s="510" t="s">
        <v>10</v>
      </c>
      <c r="L8" s="510" t="s">
        <v>13</v>
      </c>
      <c r="M8" s="510" t="s">
        <v>12</v>
      </c>
    </row>
    <row r="9" spans="1:13" s="80" customFormat="1">
      <c r="A9" s="535">
        <v>1</v>
      </c>
      <c r="B9" s="535">
        <v>2</v>
      </c>
      <c r="C9" s="95">
        <v>3</v>
      </c>
      <c r="D9" s="535">
        <v>4</v>
      </c>
      <c r="E9" s="683">
        <v>5</v>
      </c>
      <c r="F9" s="683">
        <v>6</v>
      </c>
      <c r="G9" s="683">
        <v>7</v>
      </c>
      <c r="H9" s="683">
        <v>8</v>
      </c>
      <c r="I9" s="683">
        <v>9</v>
      </c>
      <c r="J9" s="683">
        <v>10</v>
      </c>
      <c r="K9" s="683">
        <v>11</v>
      </c>
      <c r="L9" s="683">
        <v>12</v>
      </c>
      <c r="M9" s="683">
        <v>13</v>
      </c>
    </row>
    <row r="10" spans="1:13" ht="18.75" customHeight="1">
      <c r="A10" s="104">
        <v>1</v>
      </c>
      <c r="B10" s="102" t="s">
        <v>14</v>
      </c>
      <c r="C10" s="103">
        <v>7130800033</v>
      </c>
      <c r="D10" s="104" t="s">
        <v>15</v>
      </c>
      <c r="E10" s="521">
        <v>10</v>
      </c>
      <c r="F10" s="100">
        <f>VLOOKUP(C10,'SOR RATE 2025-26'!A:D,4,0)</f>
        <v>4613.6900000000005</v>
      </c>
      <c r="G10" s="100">
        <f>F10*E10</f>
        <v>46136.900000000009</v>
      </c>
      <c r="H10" s="100"/>
      <c r="I10" s="100"/>
      <c r="J10" s="100"/>
      <c r="K10" s="522"/>
      <c r="L10" s="100"/>
      <c r="M10" s="522"/>
    </row>
    <row r="11" spans="1:13" ht="36" customHeight="1">
      <c r="A11" s="103">
        <v>2</v>
      </c>
      <c r="B11" s="102" t="s">
        <v>130</v>
      </c>
      <c r="C11" s="103">
        <v>7130601958</v>
      </c>
      <c r="D11" s="104" t="s">
        <v>18</v>
      </c>
      <c r="E11" s="521"/>
      <c r="F11" s="100"/>
      <c r="G11" s="100"/>
      <c r="H11" s="521">
        <v>4823</v>
      </c>
      <c r="I11" s="100">
        <f>VLOOKUP(C11,'SOR RATE 2025-26'!A:D,4,0)/1000</f>
        <v>57.234720000000003</v>
      </c>
      <c r="J11" s="100">
        <f>I11*H11</f>
        <v>276043.05456000002</v>
      </c>
      <c r="K11" s="522"/>
      <c r="L11" s="100"/>
      <c r="M11" s="522"/>
    </row>
    <row r="12" spans="1:13" ht="20.25" customHeight="1">
      <c r="A12" s="103">
        <v>3</v>
      </c>
      <c r="B12" s="102" t="s">
        <v>20</v>
      </c>
      <c r="C12" s="103">
        <v>7130800002</v>
      </c>
      <c r="D12" s="104" t="s">
        <v>15</v>
      </c>
      <c r="E12" s="521"/>
      <c r="F12" s="100"/>
      <c r="G12" s="100"/>
      <c r="H12" s="521"/>
      <c r="I12" s="100"/>
      <c r="J12" s="100"/>
      <c r="K12" s="524">
        <v>10</v>
      </c>
      <c r="L12" s="100">
        <f>VLOOKUP(C12,'SOR RATE 2025-26'!A:D,4,0)</f>
        <v>7887.84</v>
      </c>
      <c r="M12" s="523">
        <f>K12*L12</f>
        <v>78878.399999999994</v>
      </c>
    </row>
    <row r="13" spans="1:13" ht="18.75" customHeight="1">
      <c r="A13" s="103">
        <v>4</v>
      </c>
      <c r="B13" s="102" t="s">
        <v>21</v>
      </c>
      <c r="C13" s="103">
        <v>7130810595</v>
      </c>
      <c r="D13" s="104" t="s">
        <v>15</v>
      </c>
      <c r="E13" s="521">
        <v>10</v>
      </c>
      <c r="F13" s="100">
        <f>VLOOKUP(C13,'SOR RATE 2025-26'!A:D,4,0)</f>
        <v>2767.5</v>
      </c>
      <c r="G13" s="100">
        <f>F13*E13</f>
        <v>27675</v>
      </c>
      <c r="H13" s="521">
        <v>10</v>
      </c>
      <c r="I13" s="100">
        <f>VLOOKUP(C13,'SOR RATE 2025-26'!A:D,4,0)</f>
        <v>2767.5</v>
      </c>
      <c r="J13" s="100">
        <f>I13*H13</f>
        <v>27675</v>
      </c>
      <c r="K13" s="524">
        <v>10</v>
      </c>
      <c r="L13" s="100">
        <f>VLOOKUP(C13,'SOR RATE 2025-26'!A:D,4,0)</f>
        <v>2767.5</v>
      </c>
      <c r="M13" s="523">
        <f>K13*L13</f>
        <v>27675</v>
      </c>
    </row>
    <row r="14" spans="1:13" ht="18.75" customHeight="1">
      <c r="A14" s="1052">
        <v>5</v>
      </c>
      <c r="B14" s="102" t="s">
        <v>22</v>
      </c>
      <c r="C14" s="525"/>
      <c r="D14" s="525"/>
      <c r="E14" s="526"/>
      <c r="F14" s="100"/>
      <c r="G14" s="526"/>
      <c r="H14" s="526"/>
      <c r="I14" s="100"/>
      <c r="J14" s="527"/>
      <c r="K14" s="524"/>
      <c r="L14" s="100"/>
      <c r="M14" s="523"/>
    </row>
    <row r="15" spans="1:13" ht="18.75" customHeight="1">
      <c r="A15" s="1053"/>
      <c r="B15" s="157" t="s">
        <v>92</v>
      </c>
      <c r="C15" s="491">
        <v>7130810193</v>
      </c>
      <c r="D15" s="528" t="s">
        <v>24</v>
      </c>
      <c r="E15" s="529">
        <v>10</v>
      </c>
      <c r="F15" s="493">
        <f>VLOOKUP(C15,'SOR RATE 2025-26'!A:D,4,0)</f>
        <v>334.5</v>
      </c>
      <c r="G15" s="493">
        <f>F15*E15</f>
        <v>3345</v>
      </c>
      <c r="H15" s="529"/>
      <c r="I15" s="100"/>
      <c r="J15" s="493"/>
      <c r="K15" s="530">
        <v>10</v>
      </c>
      <c r="L15" s="531">
        <f>VLOOKUP(C15,'SOR RATE 2025-26'!A:D,4,0)</f>
        <v>334.5</v>
      </c>
      <c r="M15" s="531">
        <f>K15*L15</f>
        <v>3345</v>
      </c>
    </row>
    <row r="16" spans="1:13" ht="18.75" customHeight="1">
      <c r="A16" s="1053"/>
      <c r="B16" s="102" t="s">
        <v>131</v>
      </c>
      <c r="C16" s="103">
        <v>7130810692</v>
      </c>
      <c r="D16" s="104" t="s">
        <v>24</v>
      </c>
      <c r="E16" s="521"/>
      <c r="F16" s="100"/>
      <c r="G16" s="100"/>
      <c r="H16" s="521">
        <v>10</v>
      </c>
      <c r="I16" s="100">
        <f>VLOOKUP(C16,'SOR RATE 2025-26'!A:D,4,0)</f>
        <v>371.1</v>
      </c>
      <c r="J16" s="100">
        <f>I16*H16</f>
        <v>3711</v>
      </c>
      <c r="K16" s="523"/>
      <c r="L16" s="100"/>
      <c r="M16" s="523"/>
    </row>
    <row r="17" spans="1:16" ht="18.75" customHeight="1">
      <c r="A17" s="103">
        <v>6</v>
      </c>
      <c r="B17" s="102" t="s">
        <v>26</v>
      </c>
      <c r="C17" s="103">
        <v>7130810676</v>
      </c>
      <c r="D17" s="104" t="s">
        <v>15</v>
      </c>
      <c r="E17" s="521">
        <v>10</v>
      </c>
      <c r="F17" s="100">
        <f>VLOOKUP(C17,'SOR RATE 2025-26'!A:D,4,0)</f>
        <v>460.46</v>
      </c>
      <c r="G17" s="100">
        <f>F17*E17</f>
        <v>4604.5999999999995</v>
      </c>
      <c r="H17" s="521">
        <v>10</v>
      </c>
      <c r="I17" s="100">
        <f>VLOOKUP(C17,'SOR RATE 2025-26'!A:D,4,0)</f>
        <v>460.46</v>
      </c>
      <c r="J17" s="100">
        <f t="shared" ref="J17:J18" si="0">I17*H17</f>
        <v>4604.5999999999995</v>
      </c>
      <c r="K17" s="524">
        <v>10</v>
      </c>
      <c r="L17" s="100">
        <f>VLOOKUP(C17,'SOR RATE 2025-26'!A:D,4,0)</f>
        <v>460.46</v>
      </c>
      <c r="M17" s="523">
        <f t="shared" ref="M17:M22" si="1">K17*L17</f>
        <v>4604.5999999999995</v>
      </c>
    </row>
    <row r="18" spans="1:16" ht="34.5" customHeight="1">
      <c r="A18" s="103">
        <v>7</v>
      </c>
      <c r="B18" s="102" t="s">
        <v>27</v>
      </c>
      <c r="C18" s="103">
        <v>7130870013</v>
      </c>
      <c r="D18" s="104" t="s">
        <v>15</v>
      </c>
      <c r="E18" s="521">
        <v>10</v>
      </c>
      <c r="F18" s="100">
        <f>VLOOKUP(C18,'SOR RATE 2025-26'!A:D,4,0)</f>
        <v>149.25</v>
      </c>
      <c r="G18" s="100">
        <f>F18*E18</f>
        <v>1492.5</v>
      </c>
      <c r="H18" s="521">
        <v>10</v>
      </c>
      <c r="I18" s="100">
        <f>VLOOKUP(C18,'SOR RATE 2025-26'!A:D,4,0)</f>
        <v>149.25</v>
      </c>
      <c r="J18" s="100">
        <f t="shared" si="0"/>
        <v>1492.5</v>
      </c>
      <c r="K18" s="524">
        <v>10</v>
      </c>
      <c r="L18" s="100">
        <f>VLOOKUP(C18,'SOR RATE 2025-26'!A:D,4,0)</f>
        <v>149.25</v>
      </c>
      <c r="M18" s="523">
        <f t="shared" si="1"/>
        <v>1492.5</v>
      </c>
    </row>
    <row r="19" spans="1:16" ht="20.25" customHeight="1">
      <c r="A19" s="103">
        <v>8</v>
      </c>
      <c r="B19" s="102" t="s">
        <v>28</v>
      </c>
      <c r="C19" s="103">
        <v>7130820009</v>
      </c>
      <c r="D19" s="104" t="s">
        <v>15</v>
      </c>
      <c r="E19" s="521">
        <v>30</v>
      </c>
      <c r="F19" s="100">
        <f>VLOOKUP(C19,'SOR RATE 2025-26'!A:D,4,0)</f>
        <v>296.99</v>
      </c>
      <c r="G19" s="100">
        <f>F19*E19</f>
        <v>8909.7000000000007</v>
      </c>
      <c r="H19" s="521">
        <v>30</v>
      </c>
      <c r="I19" s="100">
        <f>VLOOKUP(C19,'SOR RATE 2025-26'!A:D,4,0)</f>
        <v>296.99</v>
      </c>
      <c r="J19" s="100">
        <f>I19*H19</f>
        <v>8909.7000000000007</v>
      </c>
      <c r="K19" s="524">
        <v>30</v>
      </c>
      <c r="L19" s="100">
        <f>VLOOKUP(C19,'SOR RATE 2025-26'!A:D,4,0)</f>
        <v>296.99</v>
      </c>
      <c r="M19" s="523">
        <f>K19*L19</f>
        <v>8909.7000000000007</v>
      </c>
      <c r="N19" s="42"/>
    </row>
    <row r="20" spans="1:16" ht="34.5" customHeight="1">
      <c r="A20" s="103">
        <v>9</v>
      </c>
      <c r="B20" s="102" t="s">
        <v>89</v>
      </c>
      <c r="C20" s="103">
        <v>7130830063</v>
      </c>
      <c r="D20" s="104" t="s">
        <v>30</v>
      </c>
      <c r="E20" s="521">
        <v>3100</v>
      </c>
      <c r="F20" s="100">
        <f>VLOOKUP(C20,'SOR RATE 2025-26'!A:D,4,0)/1000</f>
        <v>108.62907000000001</v>
      </c>
      <c r="G20" s="100">
        <f>E20*F20</f>
        <v>336750.11700000003</v>
      </c>
      <c r="H20" s="521">
        <v>3100</v>
      </c>
      <c r="I20" s="100">
        <f>VLOOKUP(C20,'SOR RATE 2025-26'!A:D,4,0)/1000</f>
        <v>108.62907000000001</v>
      </c>
      <c r="J20" s="100">
        <f>I20*H20</f>
        <v>336750.11700000003</v>
      </c>
      <c r="K20" s="524">
        <v>3100</v>
      </c>
      <c r="L20" s="100">
        <f>VLOOKUP(C20,'SOR RATE 2025-26'!A:D,4,0)/1000</f>
        <v>108.62907000000001</v>
      </c>
      <c r="M20" s="523">
        <f>K20*L20</f>
        <v>336750.11700000003</v>
      </c>
    </row>
    <row r="21" spans="1:16" ht="33.75" customHeight="1">
      <c r="A21" s="103">
        <v>10</v>
      </c>
      <c r="B21" s="102" t="s">
        <v>132</v>
      </c>
      <c r="C21" s="103">
        <v>7130830051</v>
      </c>
      <c r="D21" s="104" t="s">
        <v>15</v>
      </c>
      <c r="E21" s="521">
        <v>6</v>
      </c>
      <c r="F21" s="100">
        <f>VLOOKUP(C21,'SOR RATE 2025-26'!A:D,4,0)</f>
        <v>190.35</v>
      </c>
      <c r="G21" s="100">
        <f>F21*E21</f>
        <v>1142.0999999999999</v>
      </c>
      <c r="H21" s="521">
        <v>6</v>
      </c>
      <c r="I21" s="100">
        <f>VLOOKUP(C21,'SOR RATE 2025-26'!A:D,4,0)</f>
        <v>190.35</v>
      </c>
      <c r="J21" s="100">
        <f>I21*H21</f>
        <v>1142.0999999999999</v>
      </c>
      <c r="K21" s="524">
        <v>6</v>
      </c>
      <c r="L21" s="100">
        <f>VLOOKUP(C21,'SOR RATE 2025-26'!A:D,4,0)</f>
        <v>190.35</v>
      </c>
      <c r="M21" s="523">
        <f>K21*L21</f>
        <v>1142.0999999999999</v>
      </c>
    </row>
    <row r="22" spans="1:16" ht="18.75" customHeight="1">
      <c r="A22" s="103">
        <v>11</v>
      </c>
      <c r="B22" s="102" t="s">
        <v>133</v>
      </c>
      <c r="C22" s="103">
        <v>7130860033</v>
      </c>
      <c r="D22" s="104" t="s">
        <v>15</v>
      </c>
      <c r="E22" s="521">
        <v>3</v>
      </c>
      <c r="F22" s="100">
        <f>VLOOKUP(C22,'SOR RATE 2025-26'!A:D,4,0)</f>
        <v>1066.71</v>
      </c>
      <c r="G22" s="100">
        <f>F22*E22</f>
        <v>3200.13</v>
      </c>
      <c r="H22" s="521">
        <v>3</v>
      </c>
      <c r="I22" s="100">
        <f>VLOOKUP(C22,'SOR RATE 2025-26'!A:D,4,0)</f>
        <v>1066.71</v>
      </c>
      <c r="J22" s="100">
        <f>I22*H22</f>
        <v>3200.13</v>
      </c>
      <c r="K22" s="524">
        <v>3</v>
      </c>
      <c r="L22" s="100">
        <f>VLOOKUP(C22,'SOR RATE 2025-26'!A:D,4,0)</f>
        <v>1066.71</v>
      </c>
      <c r="M22" s="523">
        <f t="shared" si="1"/>
        <v>3200.13</v>
      </c>
    </row>
    <row r="23" spans="1:16" ht="18.75" customHeight="1">
      <c r="A23" s="1052">
        <v>12</v>
      </c>
      <c r="B23" s="102" t="s">
        <v>134</v>
      </c>
      <c r="C23" s="525"/>
      <c r="D23" s="525"/>
      <c r="E23" s="526"/>
      <c r="F23" s="100"/>
      <c r="G23" s="526"/>
      <c r="H23" s="526"/>
      <c r="I23" s="100"/>
      <c r="J23" s="527"/>
      <c r="K23" s="523"/>
      <c r="L23" s="100"/>
      <c r="M23" s="523"/>
    </row>
    <row r="24" spans="1:16" ht="18.75" customHeight="1">
      <c r="A24" s="1053"/>
      <c r="B24" s="157" t="s">
        <v>23</v>
      </c>
      <c r="C24" s="491">
        <v>7130810193</v>
      </c>
      <c r="D24" s="528" t="s">
        <v>24</v>
      </c>
      <c r="E24" s="529">
        <v>3</v>
      </c>
      <c r="F24" s="493">
        <f>VLOOKUP(C24,'SOR RATE 2025-26'!A:D,4,0)</f>
        <v>334.5</v>
      </c>
      <c r="G24" s="493">
        <f>F24*E24</f>
        <v>1003.5</v>
      </c>
      <c r="H24" s="529"/>
      <c r="I24" s="100"/>
      <c r="J24" s="493"/>
      <c r="K24" s="530">
        <v>3</v>
      </c>
      <c r="L24" s="531">
        <f>VLOOKUP(C24,'SOR RATE 2025-26'!A:D,4,0)</f>
        <v>334.5</v>
      </c>
      <c r="M24" s="531">
        <f>K24*L24</f>
        <v>1003.5</v>
      </c>
    </row>
    <row r="25" spans="1:16" ht="18.75" customHeight="1">
      <c r="A25" s="1053"/>
      <c r="B25" s="102" t="s">
        <v>25</v>
      </c>
      <c r="C25" s="103">
        <v>7130810692</v>
      </c>
      <c r="D25" s="104" t="s">
        <v>24</v>
      </c>
      <c r="E25" s="100"/>
      <c r="F25" s="100"/>
      <c r="G25" s="100"/>
      <c r="H25" s="521">
        <v>3</v>
      </c>
      <c r="I25" s="100">
        <f>VLOOKUP(C25,'SOR RATE 2025-26'!A:D,4,0)</f>
        <v>371.1</v>
      </c>
      <c r="J25" s="100">
        <f>I25*H25</f>
        <v>1113.3000000000002</v>
      </c>
      <c r="K25" s="523"/>
      <c r="L25" s="100"/>
      <c r="M25" s="523"/>
    </row>
    <row r="26" spans="1:16" ht="21.75" customHeight="1">
      <c r="A26" s="103">
        <v>13</v>
      </c>
      <c r="B26" s="102" t="s">
        <v>135</v>
      </c>
      <c r="C26" s="103">
        <v>7130860076</v>
      </c>
      <c r="D26" s="104" t="s">
        <v>18</v>
      </c>
      <c r="E26" s="487">
        <v>25.5</v>
      </c>
      <c r="F26" s="100">
        <f>VLOOKUP(C26,'SOR RATE 2025-26'!A:D,4,0)/1000</f>
        <v>90.645839999999993</v>
      </c>
      <c r="G26" s="100">
        <f>F26*E26</f>
        <v>2311.4689199999998</v>
      </c>
      <c r="H26" s="487">
        <v>25.5</v>
      </c>
      <c r="I26" s="100">
        <f>VLOOKUP(C26,'SOR RATE 2025-26'!A:D,4,0)/1000</f>
        <v>90.645839999999993</v>
      </c>
      <c r="J26" s="100">
        <f>I26*H26</f>
        <v>2311.4689199999998</v>
      </c>
      <c r="K26" s="532">
        <v>25.5</v>
      </c>
      <c r="L26" s="100">
        <f>VLOOKUP(C26,'SOR RATE 2025-26'!A:D,4,0)/1000</f>
        <v>90.645839999999993</v>
      </c>
      <c r="M26" s="523">
        <f t="shared" ref="M26:M29" si="2">K26*L26</f>
        <v>2311.4689199999998</v>
      </c>
    </row>
    <row r="27" spans="1:16" ht="69.75" customHeight="1">
      <c r="A27" s="103">
        <v>14</v>
      </c>
      <c r="B27" s="102" t="s">
        <v>136</v>
      </c>
      <c r="C27" s="103">
        <v>7130200202</v>
      </c>
      <c r="D27" s="104" t="s">
        <v>66</v>
      </c>
      <c r="E27" s="487">
        <f>(0.05*10)+(5*0.3)</f>
        <v>2</v>
      </c>
      <c r="F27" s="100">
        <f>VLOOKUP(C27,'SOR RATE 2025-26'!A:D,4,0)</f>
        <v>2970.0000000000005</v>
      </c>
      <c r="G27" s="100">
        <f>E27*F27</f>
        <v>5940.0000000000009</v>
      </c>
      <c r="H27" s="487">
        <f>(0.65*10)+(5*0.3)</f>
        <v>8</v>
      </c>
      <c r="I27" s="100">
        <f>VLOOKUP(C27,'SOR RATE 2025-26'!A:D,4,0)</f>
        <v>2970.0000000000005</v>
      </c>
      <c r="J27" s="100">
        <f>H27*I27</f>
        <v>23760.000000000004</v>
      </c>
      <c r="K27" s="487">
        <f>(0.55*10)+(5*0.3)</f>
        <v>7</v>
      </c>
      <c r="L27" s="100">
        <f>VLOOKUP(C27,'SOR RATE 2025-26'!A:D,4,0)</f>
        <v>2970.0000000000005</v>
      </c>
      <c r="M27" s="523">
        <f>K27*L27</f>
        <v>20790.000000000004</v>
      </c>
      <c r="N27" s="881" t="s">
        <v>1875</v>
      </c>
    </row>
    <row r="28" spans="1:16" ht="18.75" customHeight="1">
      <c r="A28" s="103">
        <v>15</v>
      </c>
      <c r="B28" s="102" t="s">
        <v>38</v>
      </c>
      <c r="C28" s="103">
        <v>7130211158</v>
      </c>
      <c r="D28" s="104" t="s">
        <v>39</v>
      </c>
      <c r="E28" s="487">
        <v>1.4</v>
      </c>
      <c r="F28" s="100">
        <f>VLOOKUP(C28,'SOR RATE 2025-26'!A:D,4,0)</f>
        <v>184.42</v>
      </c>
      <c r="G28" s="100">
        <f>F28*E28</f>
        <v>258.18799999999999</v>
      </c>
      <c r="H28" s="521">
        <v>6</v>
      </c>
      <c r="I28" s="100">
        <f>VLOOKUP(C28,'SOR RATE 2025-26'!A:D,4,0)</f>
        <v>184.42</v>
      </c>
      <c r="J28" s="100">
        <f>I28*H28</f>
        <v>1106.52</v>
      </c>
      <c r="K28" s="532">
        <v>1.4</v>
      </c>
      <c r="L28" s="100">
        <f>VLOOKUP(C28,'SOR RATE 2025-26'!A:D,4,0)</f>
        <v>184.42</v>
      </c>
      <c r="M28" s="523">
        <f t="shared" si="2"/>
        <v>258.18799999999999</v>
      </c>
    </row>
    <row r="29" spans="1:16" ht="18.75" customHeight="1">
      <c r="A29" s="103">
        <v>16</v>
      </c>
      <c r="B29" s="102" t="s">
        <v>40</v>
      </c>
      <c r="C29" s="103">
        <v>7130210809</v>
      </c>
      <c r="D29" s="104" t="s">
        <v>39</v>
      </c>
      <c r="E29" s="487">
        <v>1.5</v>
      </c>
      <c r="F29" s="100">
        <f>VLOOKUP(C29,'SOR RATE 2025-26'!A:D,4,0)</f>
        <v>412.07</v>
      </c>
      <c r="G29" s="100">
        <f>F29*E29</f>
        <v>618.10500000000002</v>
      </c>
      <c r="H29" s="521">
        <v>6</v>
      </c>
      <c r="I29" s="100">
        <f>VLOOKUP(C29,'SOR RATE 2025-26'!A:D,4,0)</f>
        <v>412.07</v>
      </c>
      <c r="J29" s="100">
        <f>I29*H29</f>
        <v>2472.42</v>
      </c>
      <c r="K29" s="532">
        <v>1.5</v>
      </c>
      <c r="L29" s="100">
        <f>VLOOKUP(C29,'SOR RATE 2025-26'!A:D,4,0)</f>
        <v>412.07</v>
      </c>
      <c r="M29" s="523">
        <f t="shared" si="2"/>
        <v>618.10500000000002</v>
      </c>
    </row>
    <row r="30" spans="1:16" ht="18.75" customHeight="1">
      <c r="A30" s="103">
        <v>17</v>
      </c>
      <c r="B30" s="102" t="s">
        <v>41</v>
      </c>
      <c r="C30" s="103">
        <v>7130610206</v>
      </c>
      <c r="D30" s="104" t="s">
        <v>18</v>
      </c>
      <c r="E30" s="521">
        <v>20</v>
      </c>
      <c r="F30" s="100">
        <f>VLOOKUP(C30,'SOR RATE 2025-26'!A:D,4,0)/1000</f>
        <v>86.441000000000003</v>
      </c>
      <c r="G30" s="100">
        <f>F30*E30</f>
        <v>1728.8200000000002</v>
      </c>
      <c r="H30" s="521">
        <v>20</v>
      </c>
      <c r="I30" s="100">
        <f>VLOOKUP(C30,'SOR RATE 2025-26'!A:D,4,0)/1000</f>
        <v>86.441000000000003</v>
      </c>
      <c r="J30" s="100">
        <f>I30*H30</f>
        <v>1728.8200000000002</v>
      </c>
      <c r="K30" s="524">
        <v>20</v>
      </c>
      <c r="L30" s="100">
        <f>VLOOKUP(C30,'SOR RATE 2025-26'!A:D,4,0)/1000</f>
        <v>86.441000000000003</v>
      </c>
      <c r="M30" s="523">
        <f>K30*L30</f>
        <v>1728.8200000000002</v>
      </c>
      <c r="N30" s="46"/>
      <c r="O30" s="46"/>
      <c r="P30" s="46"/>
    </row>
    <row r="31" spans="1:16" ht="18.75" customHeight="1">
      <c r="A31" s="103">
        <v>18</v>
      </c>
      <c r="B31" s="102" t="s">
        <v>137</v>
      </c>
      <c r="C31" s="103">
        <v>7130880041</v>
      </c>
      <c r="D31" s="104" t="s">
        <v>15</v>
      </c>
      <c r="E31" s="521">
        <v>10</v>
      </c>
      <c r="F31" s="100">
        <f>VLOOKUP(C31,'SOR RATE 2025-26'!A:D,4,0)</f>
        <v>104.33</v>
      </c>
      <c r="G31" s="100">
        <f>F31*E31</f>
        <v>1043.3</v>
      </c>
      <c r="H31" s="521">
        <v>10</v>
      </c>
      <c r="I31" s="100">
        <f>VLOOKUP(C31,'SOR RATE 2025-26'!A:D,4,0)</f>
        <v>104.33</v>
      </c>
      <c r="J31" s="100">
        <f>I31*H31</f>
        <v>1043.3</v>
      </c>
      <c r="K31" s="524">
        <v>10</v>
      </c>
      <c r="L31" s="100">
        <f>VLOOKUP(C31,'SOR RATE 2025-26'!A:D,4,0)</f>
        <v>104.33</v>
      </c>
      <c r="M31" s="523">
        <f>K31*L31</f>
        <v>1043.3</v>
      </c>
    </row>
    <row r="32" spans="1:16" ht="18.75" customHeight="1">
      <c r="A32" s="103">
        <v>19</v>
      </c>
      <c r="B32" s="102" t="s">
        <v>138</v>
      </c>
      <c r="C32" s="103">
        <v>7130830006</v>
      </c>
      <c r="D32" s="104" t="s">
        <v>18</v>
      </c>
      <c r="E32" s="487">
        <v>3.5</v>
      </c>
      <c r="F32" s="100">
        <f>VLOOKUP(C32,'SOR RATE 2025-26'!A:D,4,0)</f>
        <v>209.75</v>
      </c>
      <c r="G32" s="100">
        <f>F32*E32</f>
        <v>734.125</v>
      </c>
      <c r="H32" s="487">
        <v>3.5</v>
      </c>
      <c r="I32" s="100">
        <f>VLOOKUP(C32,'SOR RATE 2025-26'!A:D,4,0)</f>
        <v>209.75</v>
      </c>
      <c r="J32" s="100">
        <f>I32*H32</f>
        <v>734.125</v>
      </c>
      <c r="K32" s="532">
        <v>3.5</v>
      </c>
      <c r="L32" s="100">
        <f>VLOOKUP(C32,'SOR RATE 2025-26'!A:D,4,0)</f>
        <v>209.75</v>
      </c>
      <c r="M32" s="523">
        <f>K32*L32</f>
        <v>734.125</v>
      </c>
    </row>
    <row r="33" spans="1:14" ht="18.75" customHeight="1">
      <c r="A33" s="1052">
        <v>20</v>
      </c>
      <c r="B33" s="127" t="s">
        <v>43</v>
      </c>
      <c r="C33" s="103"/>
      <c r="D33" s="104" t="s">
        <v>18</v>
      </c>
      <c r="E33" s="521">
        <v>18</v>
      </c>
      <c r="F33" s="100"/>
      <c r="G33" s="100"/>
      <c r="H33" s="521">
        <v>18</v>
      </c>
      <c r="I33" s="100"/>
      <c r="J33" s="100"/>
      <c r="K33" s="524">
        <v>18</v>
      </c>
      <c r="L33" s="100"/>
      <c r="M33" s="523"/>
    </row>
    <row r="34" spans="1:14" ht="18.75" customHeight="1">
      <c r="A34" s="1054"/>
      <c r="B34" s="102" t="s">
        <v>104</v>
      </c>
      <c r="C34" s="103">
        <v>7130620609</v>
      </c>
      <c r="D34" s="104" t="s">
        <v>18</v>
      </c>
      <c r="E34" s="100"/>
      <c r="F34" s="100"/>
      <c r="G34" s="100"/>
      <c r="H34" s="487">
        <v>0.5</v>
      </c>
      <c r="I34" s="100">
        <f>VLOOKUP(C34,'SOR RATE 2025-26'!A:D,4,0)</f>
        <v>87.55</v>
      </c>
      <c r="J34" s="100">
        <f>I34*H34</f>
        <v>43.774999999999999</v>
      </c>
      <c r="K34" s="523"/>
      <c r="L34" s="100"/>
      <c r="M34" s="523"/>
    </row>
    <row r="35" spans="1:14" ht="18.75" customHeight="1">
      <c r="A35" s="1054"/>
      <c r="B35" s="102" t="s">
        <v>44</v>
      </c>
      <c r="C35" s="103">
        <v>7130620614</v>
      </c>
      <c r="D35" s="104" t="s">
        <v>18</v>
      </c>
      <c r="E35" s="100"/>
      <c r="F35" s="100"/>
      <c r="G35" s="100"/>
      <c r="H35" s="487">
        <v>7.5</v>
      </c>
      <c r="I35" s="100">
        <f>VLOOKUP(C35,'SOR RATE 2025-26'!A:D,4,0)</f>
        <v>86.09</v>
      </c>
      <c r="J35" s="100">
        <f>I35*H35</f>
        <v>645.67500000000007</v>
      </c>
      <c r="K35" s="523"/>
      <c r="L35" s="100"/>
      <c r="M35" s="523"/>
    </row>
    <row r="36" spans="1:14" ht="18.75" customHeight="1">
      <c r="A36" s="1054"/>
      <c r="B36" s="102" t="s">
        <v>45</v>
      </c>
      <c r="C36" s="103">
        <v>7130620619</v>
      </c>
      <c r="D36" s="104" t="s">
        <v>18</v>
      </c>
      <c r="E36" s="487">
        <v>3.5</v>
      </c>
      <c r="F36" s="100">
        <f>VLOOKUP(C36,'SOR RATE 2025-26'!A:D,4,0)</f>
        <v>86.09</v>
      </c>
      <c r="G36" s="100">
        <f>F36*E36</f>
        <v>301.315</v>
      </c>
      <c r="H36" s="100"/>
      <c r="I36" s="100">
        <f>VLOOKUP(C36,'SOR RATE 2025-26'!A:D,4,0)</f>
        <v>86.09</v>
      </c>
      <c r="J36" s="100"/>
      <c r="K36" s="532">
        <v>3.5</v>
      </c>
      <c r="L36" s="100">
        <f>VLOOKUP(C36,'SOR RATE 2025-26'!A:D,4,0)</f>
        <v>86.09</v>
      </c>
      <c r="M36" s="523">
        <f>K36*L36</f>
        <v>301.315</v>
      </c>
    </row>
    <row r="37" spans="1:14" ht="18.75" customHeight="1">
      <c r="A37" s="1054"/>
      <c r="B37" s="102" t="s">
        <v>46</v>
      </c>
      <c r="C37" s="103">
        <v>7130620625</v>
      </c>
      <c r="D37" s="104" t="s">
        <v>18</v>
      </c>
      <c r="E37" s="100"/>
      <c r="F37" s="100"/>
      <c r="G37" s="100"/>
      <c r="H37" s="521">
        <v>10</v>
      </c>
      <c r="I37" s="100">
        <f>VLOOKUP(C37,'SOR RATE 2025-26'!A:D,4,0)</f>
        <v>84.63</v>
      </c>
      <c r="J37" s="100">
        <f>I37*H37</f>
        <v>846.3</v>
      </c>
      <c r="K37" s="532"/>
      <c r="L37" s="100"/>
      <c r="M37" s="523"/>
    </row>
    <row r="38" spans="1:14" ht="18.75" customHeight="1">
      <c r="A38" s="1055"/>
      <c r="B38" s="102" t="s">
        <v>47</v>
      </c>
      <c r="C38" s="103">
        <v>7130620627</v>
      </c>
      <c r="D38" s="104" t="s">
        <v>18</v>
      </c>
      <c r="E38" s="487">
        <v>14.5</v>
      </c>
      <c r="F38" s="100">
        <f>VLOOKUP(C38,'SOR RATE 2025-26'!A:D,4,0)</f>
        <v>84.63</v>
      </c>
      <c r="G38" s="100">
        <f>F38*E38</f>
        <v>1227.135</v>
      </c>
      <c r="H38" s="100"/>
      <c r="I38" s="100">
        <f>VLOOKUP(C38,'SOR RATE 2025-26'!A:D,4,0)</f>
        <v>84.63</v>
      </c>
      <c r="J38" s="533"/>
      <c r="K38" s="532">
        <v>14.5</v>
      </c>
      <c r="L38" s="100">
        <f>VLOOKUP(C38,'SOR RATE 2025-26'!A:D,4,0)</f>
        <v>84.63</v>
      </c>
      <c r="M38" s="523">
        <f>K38*L38</f>
        <v>1227.135</v>
      </c>
    </row>
    <row r="39" spans="1:14" ht="26.25" customHeight="1">
      <c r="A39" s="1052">
        <v>21</v>
      </c>
      <c r="B39" s="127" t="s">
        <v>139</v>
      </c>
      <c r="C39" s="103"/>
      <c r="D39" s="104"/>
      <c r="E39" s="104"/>
      <c r="F39" s="100"/>
      <c r="G39" s="510"/>
      <c r="H39" s="510"/>
      <c r="I39" s="100"/>
      <c r="J39" s="100"/>
      <c r="K39" s="523"/>
      <c r="L39" s="100"/>
      <c r="M39" s="523"/>
      <c r="N39" s="756" t="s">
        <v>1857</v>
      </c>
    </row>
    <row r="40" spans="1:14" ht="18.75" customHeight="1">
      <c r="A40" s="1054"/>
      <c r="B40" s="534" t="s">
        <v>140</v>
      </c>
      <c r="C40" s="103">
        <v>7130870045</v>
      </c>
      <c r="D40" s="104" t="s">
        <v>18</v>
      </c>
      <c r="E40" s="103">
        <v>49</v>
      </c>
      <c r="F40" s="100">
        <f>VLOOKUP(C40,'SOR RATE 2025-26'!A:D,4,0)/1000</f>
        <v>71.584320000000005</v>
      </c>
      <c r="G40" s="100">
        <f t="shared" ref="G40:G48" si="3">F40*E40</f>
        <v>3507.6316800000004</v>
      </c>
      <c r="H40" s="103">
        <v>49</v>
      </c>
      <c r="I40" s="100">
        <f>VLOOKUP(C40,'SOR RATE 2025-26'!A:D,4,0)/1000</f>
        <v>71.584320000000005</v>
      </c>
      <c r="J40" s="100">
        <f>I40*H40</f>
        <v>3507.6316800000004</v>
      </c>
      <c r="K40" s="103">
        <v>49</v>
      </c>
      <c r="L40" s="100">
        <f>VLOOKUP(C40,'SOR RATE 2025-26'!A:D,4,0)/1000</f>
        <v>71.584320000000005</v>
      </c>
      <c r="M40" s="523">
        <f t="shared" ref="M40:M48" si="4">K40*L40</f>
        <v>3507.6316800000004</v>
      </c>
    </row>
    <row r="41" spans="1:14" ht="18.75" customHeight="1">
      <c r="A41" s="1054"/>
      <c r="B41" s="534" t="s">
        <v>141</v>
      </c>
      <c r="C41" s="103">
        <v>7130870043</v>
      </c>
      <c r="D41" s="104" t="s">
        <v>18</v>
      </c>
      <c r="E41" s="103">
        <v>20</v>
      </c>
      <c r="F41" s="100">
        <f>VLOOKUP(C41,'SOR RATE 2025-26'!A:D,4,0)/1000</f>
        <v>71.584320000000005</v>
      </c>
      <c r="G41" s="100">
        <f t="shared" si="3"/>
        <v>1431.6864</v>
      </c>
      <c r="H41" s="103">
        <v>20</v>
      </c>
      <c r="I41" s="100">
        <f>VLOOKUP(C41,'SOR RATE 2025-26'!A:D,4,0)/1000</f>
        <v>71.584320000000005</v>
      </c>
      <c r="J41" s="100">
        <f>I41*H41</f>
        <v>1431.6864</v>
      </c>
      <c r="K41" s="103">
        <v>20</v>
      </c>
      <c r="L41" s="100">
        <f>VLOOKUP(C41,'SOR RATE 2025-26'!A:D,4,0)/1000</f>
        <v>71.584320000000005</v>
      </c>
      <c r="M41" s="523">
        <f t="shared" si="4"/>
        <v>1431.6864</v>
      </c>
    </row>
    <row r="42" spans="1:14" ht="18.75" customHeight="1">
      <c r="A42" s="1054"/>
      <c r="B42" s="534" t="s">
        <v>142</v>
      </c>
      <c r="C42" s="103">
        <v>7130897759</v>
      </c>
      <c r="D42" s="104" t="s">
        <v>53</v>
      </c>
      <c r="E42" s="103">
        <v>1</v>
      </c>
      <c r="F42" s="100">
        <f>VLOOKUP(C42,'SOR RATE 2025-26'!A:D,4,0)</f>
        <v>3934.07</v>
      </c>
      <c r="G42" s="100">
        <f t="shared" si="3"/>
        <v>3934.07</v>
      </c>
      <c r="H42" s="103">
        <v>1</v>
      </c>
      <c r="I42" s="100">
        <f>VLOOKUP(C42,'SOR RATE 2025-26'!A:D,4,0)</f>
        <v>3934.07</v>
      </c>
      <c r="J42" s="100">
        <f t="shared" ref="J42:J48" si="5">I42*H42</f>
        <v>3934.07</v>
      </c>
      <c r="K42" s="103">
        <v>1</v>
      </c>
      <c r="L42" s="100">
        <f>VLOOKUP(C42,'SOR RATE 2025-26'!A:D,4,0)</f>
        <v>3934.07</v>
      </c>
      <c r="M42" s="523">
        <f t="shared" si="4"/>
        <v>3934.07</v>
      </c>
    </row>
    <row r="43" spans="1:14" ht="18.75" customHeight="1">
      <c r="A43" s="1054"/>
      <c r="B43" s="534" t="s">
        <v>54</v>
      </c>
      <c r="C43" s="103">
        <v>7130810692</v>
      </c>
      <c r="D43" s="104" t="s">
        <v>24</v>
      </c>
      <c r="E43" s="103">
        <v>3</v>
      </c>
      <c r="F43" s="100">
        <f>VLOOKUP(C43,'SOR RATE 2025-26'!A:D,4,0)</f>
        <v>371.1</v>
      </c>
      <c r="G43" s="100">
        <f t="shared" si="3"/>
        <v>1113.3000000000002</v>
      </c>
      <c r="H43" s="103">
        <v>3</v>
      </c>
      <c r="I43" s="100">
        <f>VLOOKUP(C43,'SOR RATE 2025-26'!A:D,4,0)</f>
        <v>371.1</v>
      </c>
      <c r="J43" s="100">
        <f t="shared" si="5"/>
        <v>1113.3000000000002</v>
      </c>
      <c r="K43" s="103">
        <v>3</v>
      </c>
      <c r="L43" s="100">
        <f>VLOOKUP(C43,'SOR RATE 2025-26'!A:D,4,0)</f>
        <v>371.1</v>
      </c>
      <c r="M43" s="523">
        <f t="shared" si="4"/>
        <v>1113.3000000000002</v>
      </c>
    </row>
    <row r="44" spans="1:14" ht="18.75" customHeight="1">
      <c r="A44" s="1054"/>
      <c r="B44" s="534" t="s">
        <v>55</v>
      </c>
      <c r="C44" s="103">
        <v>7130620625</v>
      </c>
      <c r="D44" s="104" t="s">
        <v>56</v>
      </c>
      <c r="E44" s="487">
        <v>1.2</v>
      </c>
      <c r="F44" s="100">
        <f>VLOOKUP(C44,'SOR RATE 2025-26'!A:D,4,0)</f>
        <v>84.63</v>
      </c>
      <c r="G44" s="100">
        <f t="shared" si="3"/>
        <v>101.556</v>
      </c>
      <c r="H44" s="487">
        <v>1.2</v>
      </c>
      <c r="I44" s="100">
        <f>VLOOKUP(C44,'SOR RATE 2025-26'!A:D,4,0)</f>
        <v>84.63</v>
      </c>
      <c r="J44" s="100">
        <f t="shared" si="5"/>
        <v>101.556</v>
      </c>
      <c r="K44" s="487">
        <v>1.2</v>
      </c>
      <c r="L44" s="100">
        <f>VLOOKUP(C44,'SOR RATE 2025-26'!A:D,4,0)</f>
        <v>84.63</v>
      </c>
      <c r="M44" s="523">
        <f t="shared" si="4"/>
        <v>101.556</v>
      </c>
    </row>
    <row r="45" spans="1:14" ht="18.75" customHeight="1">
      <c r="A45" s="1054"/>
      <c r="B45" s="534" t="s">
        <v>143</v>
      </c>
      <c r="C45" s="103">
        <v>7130620013</v>
      </c>
      <c r="D45" s="104" t="s">
        <v>15</v>
      </c>
      <c r="E45" s="103">
        <v>4</v>
      </c>
      <c r="F45" s="100">
        <f>VLOOKUP(C45,'SOR RATE 2025-26'!A:D,4,0)</f>
        <v>156.63999999999999</v>
      </c>
      <c r="G45" s="100">
        <f t="shared" si="3"/>
        <v>626.55999999999995</v>
      </c>
      <c r="H45" s="103">
        <v>4</v>
      </c>
      <c r="I45" s="100">
        <f>VLOOKUP(C45,'SOR RATE 2025-26'!A:D,4,0)</f>
        <v>156.63999999999999</v>
      </c>
      <c r="J45" s="100">
        <f t="shared" si="5"/>
        <v>626.55999999999995</v>
      </c>
      <c r="K45" s="103">
        <v>4</v>
      </c>
      <c r="L45" s="100">
        <f>VLOOKUP(C45,'SOR RATE 2025-26'!A:D,4,0)</f>
        <v>156.63999999999999</v>
      </c>
      <c r="M45" s="523">
        <f t="shared" si="4"/>
        <v>626.55999999999995</v>
      </c>
    </row>
    <row r="46" spans="1:14" ht="18.75" customHeight="1">
      <c r="A46" s="1054"/>
      <c r="B46" s="534" t="s">
        <v>58</v>
      </c>
      <c r="C46" s="103">
        <v>7130860033</v>
      </c>
      <c r="D46" s="104" t="s">
        <v>15</v>
      </c>
      <c r="E46" s="103">
        <v>2</v>
      </c>
      <c r="F46" s="100">
        <f>VLOOKUP(C46,'SOR RATE 2025-26'!A:D,4,0)</f>
        <v>1066.71</v>
      </c>
      <c r="G46" s="100">
        <f t="shared" si="3"/>
        <v>2133.42</v>
      </c>
      <c r="H46" s="103">
        <v>2</v>
      </c>
      <c r="I46" s="100">
        <f>VLOOKUP(C46,'SOR RATE 2025-26'!A:D,4,0)</f>
        <v>1066.71</v>
      </c>
      <c r="J46" s="100">
        <f t="shared" si="5"/>
        <v>2133.42</v>
      </c>
      <c r="K46" s="103">
        <v>2</v>
      </c>
      <c r="L46" s="100">
        <f>VLOOKUP(C46,'SOR RATE 2025-26'!A:D,4,0)</f>
        <v>1066.71</v>
      </c>
      <c r="M46" s="523">
        <f t="shared" si="4"/>
        <v>2133.42</v>
      </c>
    </row>
    <row r="47" spans="1:14" ht="18.75" customHeight="1">
      <c r="A47" s="1054"/>
      <c r="B47" s="534" t="s">
        <v>144</v>
      </c>
      <c r="C47" s="103">
        <v>7130860076</v>
      </c>
      <c r="D47" s="104" t="s">
        <v>18</v>
      </c>
      <c r="E47" s="103">
        <v>17</v>
      </c>
      <c r="F47" s="100">
        <f>VLOOKUP(C47,'SOR RATE 2025-26'!A:D,4,0)/1000</f>
        <v>90.645839999999993</v>
      </c>
      <c r="G47" s="100">
        <f t="shared" si="3"/>
        <v>1540.9792799999998</v>
      </c>
      <c r="H47" s="103">
        <v>17</v>
      </c>
      <c r="I47" s="100">
        <f>VLOOKUP(C47,'SOR RATE 2025-26'!A:D,4,0)/1000</f>
        <v>90.645839999999993</v>
      </c>
      <c r="J47" s="100">
        <f t="shared" si="5"/>
        <v>1540.9792799999998</v>
      </c>
      <c r="K47" s="103">
        <v>17</v>
      </c>
      <c r="L47" s="100">
        <f>VLOOKUP(C47,'SOR RATE 2025-26'!A:D,4,0)/1000</f>
        <v>90.645839999999993</v>
      </c>
      <c r="M47" s="523">
        <f t="shared" si="4"/>
        <v>1540.9792799999998</v>
      </c>
    </row>
    <row r="48" spans="1:14" ht="18.75" customHeight="1">
      <c r="A48" s="1055"/>
      <c r="B48" s="534" t="s">
        <v>60</v>
      </c>
      <c r="C48" s="103">
        <v>7130620619</v>
      </c>
      <c r="D48" s="104" t="s">
        <v>18</v>
      </c>
      <c r="E48" s="103">
        <v>1.5</v>
      </c>
      <c r="F48" s="100">
        <f>VLOOKUP(C48,'SOR RATE 2025-26'!A:D,4,0)</f>
        <v>86.09</v>
      </c>
      <c r="G48" s="100">
        <f t="shared" si="3"/>
        <v>129.13499999999999</v>
      </c>
      <c r="H48" s="103">
        <v>1.5</v>
      </c>
      <c r="I48" s="100">
        <f>VLOOKUP(C48,'SOR RATE 2025-26'!A:D,4,0)</f>
        <v>86.09</v>
      </c>
      <c r="J48" s="100">
        <f t="shared" si="5"/>
        <v>129.13499999999999</v>
      </c>
      <c r="K48" s="103">
        <v>1.5</v>
      </c>
      <c r="L48" s="100">
        <f>VLOOKUP(C48,'SOR RATE 2025-26'!A:D,4,0)</f>
        <v>86.09</v>
      </c>
      <c r="M48" s="523">
        <f t="shared" si="4"/>
        <v>129.13499999999999</v>
      </c>
    </row>
    <row r="49" spans="1:255" s="81" customFormat="1" ht="36" customHeight="1">
      <c r="A49" s="535">
        <v>22</v>
      </c>
      <c r="B49" s="110" t="s">
        <v>61</v>
      </c>
      <c r="C49" s="536"/>
      <c r="D49" s="536"/>
      <c r="E49" s="510"/>
      <c r="F49" s="510"/>
      <c r="G49" s="510">
        <f>SUM(G10:G48)</f>
        <v>462940.34228000004</v>
      </c>
      <c r="H49" s="103"/>
      <c r="I49" s="100"/>
      <c r="J49" s="510">
        <f>SUM(J10:J48)</f>
        <v>713852.24384000024</v>
      </c>
      <c r="K49" s="510"/>
      <c r="L49" s="510"/>
      <c r="M49" s="510">
        <f>SUM(M10:M48)</f>
        <v>510531.84228000004</v>
      </c>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c r="EO49" s="71"/>
      <c r="EP49" s="71"/>
      <c r="EQ49" s="71"/>
      <c r="ER49" s="71"/>
      <c r="ES49" s="71"/>
      <c r="ET49" s="71"/>
      <c r="EU49" s="71"/>
      <c r="EV49" s="71"/>
      <c r="EW49" s="71"/>
      <c r="EX49" s="71"/>
      <c r="EY49" s="71"/>
      <c r="EZ49" s="71"/>
      <c r="FA49" s="71"/>
      <c r="FB49" s="71"/>
      <c r="FC49" s="71"/>
      <c r="FD49" s="71"/>
      <c r="FE49" s="71"/>
      <c r="FF49" s="71"/>
      <c r="FG49" s="71"/>
      <c r="FH49" s="71"/>
      <c r="FI49" s="71"/>
      <c r="FJ49" s="71"/>
      <c r="FK49" s="71"/>
      <c r="FL49" s="71"/>
      <c r="FM49" s="71"/>
      <c r="FN49" s="71"/>
      <c r="FO49" s="71"/>
      <c r="FP49" s="71"/>
      <c r="FQ49" s="71"/>
      <c r="FR49" s="71"/>
      <c r="FS49" s="71"/>
      <c r="FT49" s="71"/>
      <c r="FU49" s="71"/>
      <c r="FV49" s="71"/>
      <c r="FW49" s="71"/>
      <c r="FX49" s="71"/>
      <c r="FY49" s="71"/>
      <c r="FZ49" s="71"/>
      <c r="GA49" s="71"/>
      <c r="GB49" s="71"/>
      <c r="GC49" s="71"/>
      <c r="GD49" s="71"/>
      <c r="GE49" s="71"/>
      <c r="GF49" s="71"/>
      <c r="GG49" s="71"/>
      <c r="GH49" s="71"/>
      <c r="GI49" s="71"/>
      <c r="GJ49" s="71"/>
      <c r="GK49" s="71"/>
      <c r="GL49" s="71"/>
      <c r="GM49" s="71"/>
      <c r="GN49" s="71"/>
      <c r="GO49" s="71"/>
      <c r="GP49" s="71"/>
      <c r="GQ49" s="71"/>
      <c r="GR49" s="71"/>
      <c r="GS49" s="71"/>
      <c r="GT49" s="71"/>
      <c r="GU49" s="71"/>
      <c r="GV49" s="71"/>
      <c r="GW49" s="71"/>
      <c r="GX49" s="71"/>
      <c r="GY49" s="71"/>
      <c r="GZ49" s="71"/>
      <c r="HA49" s="71"/>
      <c r="HB49" s="71"/>
      <c r="HC49" s="71"/>
      <c r="HD49" s="71"/>
      <c r="HE49" s="71"/>
      <c r="HF49" s="71"/>
      <c r="HG49" s="71"/>
      <c r="HH49" s="71"/>
      <c r="HI49" s="71"/>
      <c r="HJ49" s="71"/>
      <c r="HK49" s="71"/>
      <c r="HL49" s="71"/>
      <c r="HM49" s="71"/>
      <c r="HN49" s="71"/>
      <c r="HO49" s="71"/>
      <c r="HP49" s="71"/>
      <c r="HQ49" s="71"/>
      <c r="HR49" s="71"/>
      <c r="HS49" s="71"/>
      <c r="HT49" s="71"/>
      <c r="HU49" s="71"/>
      <c r="HV49" s="71"/>
      <c r="HW49" s="71"/>
      <c r="HX49" s="71"/>
      <c r="HY49" s="71"/>
      <c r="HZ49" s="71"/>
      <c r="IA49" s="71"/>
      <c r="IB49" s="71"/>
      <c r="IC49" s="71"/>
      <c r="ID49" s="71"/>
      <c r="IE49" s="71"/>
      <c r="IF49" s="71"/>
      <c r="IG49" s="71"/>
      <c r="IH49" s="71"/>
      <c r="II49" s="71"/>
      <c r="IJ49" s="71"/>
      <c r="IK49" s="71"/>
      <c r="IL49" s="71"/>
      <c r="IM49" s="71"/>
      <c r="IN49" s="71"/>
      <c r="IO49" s="71"/>
      <c r="IP49" s="71"/>
      <c r="IQ49" s="71"/>
      <c r="IR49" s="71"/>
      <c r="IS49" s="71"/>
      <c r="IT49" s="71"/>
      <c r="IU49" s="71"/>
    </row>
    <row r="50" spans="1:255" s="81" customFormat="1" ht="34.5" customHeight="1">
      <c r="A50" s="535">
        <v>23</v>
      </c>
      <c r="B50" s="110" t="s">
        <v>62</v>
      </c>
      <c r="C50" s="537"/>
      <c r="D50" s="536"/>
      <c r="E50" s="510"/>
      <c r="F50" s="510"/>
      <c r="G50" s="510">
        <f>G49/1.18</f>
        <v>392322.32396610174</v>
      </c>
      <c r="H50" s="538"/>
      <c r="I50" s="100"/>
      <c r="J50" s="510">
        <f>J49/1.18</f>
        <v>604959.52867796633</v>
      </c>
      <c r="K50" s="510"/>
      <c r="L50" s="510"/>
      <c r="M50" s="510">
        <f>M49/1.18</f>
        <v>432654.10362711869</v>
      </c>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1"/>
      <c r="GB50" s="71"/>
      <c r="GC50" s="71"/>
      <c r="GD50" s="71"/>
      <c r="GE50" s="71"/>
      <c r="GF50" s="71"/>
      <c r="GG50" s="71"/>
      <c r="GH50" s="71"/>
      <c r="GI50" s="71"/>
      <c r="GJ50" s="71"/>
      <c r="GK50" s="71"/>
      <c r="GL50" s="71"/>
      <c r="GM50" s="71"/>
      <c r="GN50" s="71"/>
      <c r="GO50" s="71"/>
      <c r="GP50" s="71"/>
      <c r="GQ50" s="71"/>
      <c r="GR50" s="71"/>
      <c r="GS50" s="71"/>
      <c r="GT50" s="71"/>
      <c r="GU50" s="71"/>
      <c r="GV50" s="71"/>
      <c r="GW50" s="71"/>
      <c r="GX50" s="71"/>
      <c r="GY50" s="71"/>
      <c r="GZ50" s="71"/>
      <c r="HA50" s="71"/>
      <c r="HB50" s="71"/>
      <c r="HC50" s="71"/>
      <c r="HD50" s="71"/>
      <c r="HE50" s="71"/>
      <c r="HF50" s="71"/>
      <c r="HG50" s="71"/>
      <c r="HH50" s="71"/>
      <c r="HI50" s="71"/>
      <c r="HJ50" s="71"/>
      <c r="HK50" s="71"/>
      <c r="HL50" s="71"/>
      <c r="HM50" s="71"/>
      <c r="HN50" s="71"/>
      <c r="HO50" s="71"/>
      <c r="HP50" s="71"/>
      <c r="HQ50" s="71"/>
      <c r="HR50" s="71"/>
      <c r="HS50" s="71"/>
      <c r="HT50" s="71"/>
      <c r="HU50" s="71"/>
      <c r="HV50" s="71"/>
      <c r="HW50" s="71"/>
      <c r="HX50" s="71"/>
      <c r="HY50" s="71"/>
      <c r="HZ50" s="71"/>
      <c r="IA50" s="71"/>
      <c r="IB50" s="71"/>
      <c r="IC50" s="71"/>
      <c r="ID50" s="71"/>
      <c r="IE50" s="71"/>
      <c r="IF50" s="71"/>
      <c r="IG50" s="71"/>
      <c r="IH50" s="71"/>
      <c r="II50" s="71"/>
      <c r="IJ50" s="71"/>
      <c r="IK50" s="71"/>
      <c r="IL50" s="71"/>
      <c r="IM50" s="71"/>
      <c r="IN50" s="71"/>
      <c r="IO50" s="71"/>
      <c r="IP50" s="71"/>
      <c r="IQ50" s="71"/>
      <c r="IR50" s="71"/>
      <c r="IS50" s="71"/>
      <c r="IT50" s="71"/>
      <c r="IU50" s="71"/>
    </row>
    <row r="51" spans="1:255" ht="33" customHeight="1">
      <c r="A51" s="103">
        <v>24</v>
      </c>
      <c r="B51" s="102" t="s">
        <v>1764</v>
      </c>
      <c r="C51" s="539"/>
      <c r="D51" s="540"/>
      <c r="E51" s="540"/>
      <c r="F51" s="491">
        <v>7.4999999999999997E-2</v>
      </c>
      <c r="G51" s="493">
        <f>G50*F51</f>
        <v>29424.17429745763</v>
      </c>
      <c r="H51" s="541"/>
      <c r="I51" s="542">
        <v>7.4999999999999997E-2</v>
      </c>
      <c r="J51" s="493">
        <f>J50*I51</f>
        <v>45371.964650847476</v>
      </c>
      <c r="K51" s="493"/>
      <c r="L51" s="542">
        <v>7.4999999999999997E-2</v>
      </c>
      <c r="M51" s="493">
        <f>M50*L51</f>
        <v>32449.057772033899</v>
      </c>
      <c r="N51" s="81"/>
    </row>
    <row r="52" spans="1:255" s="82" customFormat="1" ht="21.75" customHeight="1">
      <c r="A52" s="103">
        <v>25</v>
      </c>
      <c r="B52" s="514" t="s">
        <v>65</v>
      </c>
      <c r="C52" s="491"/>
      <c r="D52" s="104" t="s">
        <v>66</v>
      </c>
      <c r="E52" s="487">
        <f>(0.05*10)+(5*0.3)</f>
        <v>2</v>
      </c>
      <c r="F52" s="118">
        <f>719.44986*1.029</f>
        <v>740.31390593999993</v>
      </c>
      <c r="G52" s="100">
        <f>F52*E52</f>
        <v>1480.6278118799999</v>
      </c>
      <c r="H52" s="487">
        <f>(0.65*10)+(5*0.3)</f>
        <v>8</v>
      </c>
      <c r="I52" s="118">
        <f>719.44986*1.029</f>
        <v>740.31390593999993</v>
      </c>
      <c r="J52" s="543">
        <f>I52*H52</f>
        <v>5922.5112475199994</v>
      </c>
      <c r="K52" s="487">
        <f>(0.55*10)+(5*0.3)</f>
        <v>7</v>
      </c>
      <c r="L52" s="118">
        <f>719.44986*1.029</f>
        <v>740.31390593999993</v>
      </c>
      <c r="M52" s="100">
        <f>K52*L52</f>
        <v>5182.1973415799994</v>
      </c>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71"/>
      <c r="EP52" s="71"/>
      <c r="EQ52" s="71"/>
      <c r="ER52" s="71"/>
      <c r="ES52" s="71"/>
      <c r="ET52" s="71"/>
      <c r="EU52" s="71"/>
      <c r="EV52" s="71"/>
      <c r="EW52" s="71"/>
      <c r="EX52" s="71"/>
      <c r="EY52" s="71"/>
      <c r="EZ52" s="71"/>
      <c r="FA52" s="71"/>
      <c r="FB52" s="71"/>
      <c r="FC52" s="71"/>
      <c r="FD52" s="71"/>
      <c r="FE52" s="71"/>
      <c r="FF52" s="71"/>
      <c r="FG52" s="71"/>
      <c r="FH52" s="71"/>
      <c r="FI52" s="71"/>
      <c r="FJ52" s="71"/>
      <c r="FK52" s="71"/>
      <c r="FL52" s="71"/>
      <c r="FM52" s="71"/>
      <c r="FN52" s="71"/>
      <c r="FO52" s="71"/>
      <c r="FP52" s="71"/>
      <c r="FQ52" s="71"/>
      <c r="FR52" s="71"/>
      <c r="FS52" s="71"/>
      <c r="FT52" s="71"/>
      <c r="FU52" s="71"/>
      <c r="FV52" s="71"/>
      <c r="FW52" s="71"/>
      <c r="FX52" s="71"/>
      <c r="FY52" s="71"/>
      <c r="FZ52" s="71"/>
      <c r="GA52" s="71"/>
      <c r="GB52" s="71"/>
      <c r="GC52" s="71"/>
      <c r="GD52" s="71"/>
      <c r="GE52" s="71"/>
      <c r="GF52" s="71"/>
      <c r="GG52" s="71"/>
      <c r="GH52" s="71"/>
      <c r="GI52" s="71"/>
      <c r="GJ52" s="71"/>
      <c r="GK52" s="71"/>
      <c r="GL52" s="71"/>
      <c r="GM52" s="71"/>
      <c r="GN52" s="71"/>
      <c r="GO52" s="71"/>
      <c r="GP52" s="71"/>
      <c r="GQ52" s="71"/>
      <c r="GR52" s="71"/>
      <c r="GS52" s="71"/>
      <c r="GT52" s="71"/>
      <c r="GU52" s="71"/>
      <c r="GV52" s="71"/>
      <c r="GW52" s="71"/>
      <c r="GX52" s="71"/>
      <c r="GY52" s="71"/>
      <c r="GZ52" s="71"/>
      <c r="HA52" s="71"/>
      <c r="HB52" s="71"/>
      <c r="HC52" s="71"/>
      <c r="HD52" s="71"/>
      <c r="HE52" s="71"/>
      <c r="HF52" s="71"/>
      <c r="HG52" s="71"/>
      <c r="HH52" s="71"/>
      <c r="HI52" s="71"/>
      <c r="HJ52" s="71"/>
      <c r="HK52" s="71"/>
      <c r="HL52" s="71"/>
      <c r="HM52" s="71"/>
      <c r="HN52" s="71"/>
      <c r="HO52" s="71"/>
      <c r="HP52" s="71"/>
      <c r="HQ52" s="71"/>
      <c r="HR52" s="71"/>
      <c r="HS52" s="71"/>
      <c r="HT52" s="71"/>
      <c r="HU52" s="71"/>
      <c r="HV52" s="71"/>
      <c r="HW52" s="71"/>
      <c r="HX52" s="71"/>
      <c r="HY52" s="71"/>
      <c r="HZ52" s="71"/>
      <c r="IA52" s="71"/>
      <c r="IB52" s="71"/>
      <c r="IC52" s="71"/>
      <c r="ID52" s="71"/>
      <c r="IE52" s="71"/>
      <c r="IF52" s="71"/>
      <c r="IG52" s="71"/>
      <c r="IH52" s="71"/>
      <c r="II52" s="71"/>
      <c r="IJ52" s="71"/>
      <c r="IK52" s="71"/>
      <c r="IL52" s="71"/>
      <c r="IM52" s="71"/>
      <c r="IN52" s="71"/>
      <c r="IO52" s="71"/>
      <c r="IP52" s="71"/>
      <c r="IQ52" s="71"/>
      <c r="IR52" s="71"/>
      <c r="IS52" s="71"/>
      <c r="IT52" s="71"/>
      <c r="IU52" s="71"/>
    </row>
    <row r="53" spans="1:255" ht="36" customHeight="1">
      <c r="A53" s="103">
        <v>26</v>
      </c>
      <c r="B53" s="102" t="s">
        <v>63</v>
      </c>
      <c r="C53" s="491"/>
      <c r="D53" s="104" t="s">
        <v>15</v>
      </c>
      <c r="E53" s="521">
        <v>10</v>
      </c>
      <c r="F53" s="118">
        <f>459.58803*1.029</f>
        <v>472.91608286999997</v>
      </c>
      <c r="G53" s="100">
        <f>F53*E53</f>
        <v>4729.1608286999999</v>
      </c>
      <c r="H53" s="544"/>
      <c r="I53" s="100"/>
      <c r="J53" s="543"/>
      <c r="K53" s="521">
        <v>0</v>
      </c>
      <c r="L53" s="118">
        <f>459.58803*1.029</f>
        <v>472.91608286999997</v>
      </c>
      <c r="M53" s="100"/>
      <c r="N53" s="45"/>
    </row>
    <row r="54" spans="1:255" ht="33" customHeight="1">
      <c r="A54" s="103">
        <v>27</v>
      </c>
      <c r="B54" s="102" t="s">
        <v>145</v>
      </c>
      <c r="C54" s="491"/>
      <c r="D54" s="545"/>
      <c r="E54" s="100"/>
      <c r="F54" s="100"/>
      <c r="G54" s="100">
        <v>59873.34</v>
      </c>
      <c r="H54" s="100"/>
      <c r="I54" s="546"/>
      <c r="J54" s="546">
        <v>66462.509999999995</v>
      </c>
      <c r="K54" s="522"/>
      <c r="L54" s="522"/>
      <c r="M54" s="546">
        <v>64296.89</v>
      </c>
      <c r="N54" s="83"/>
    </row>
    <row r="55" spans="1:255" ht="33.75" customHeight="1">
      <c r="A55" s="103">
        <v>28</v>
      </c>
      <c r="B55" s="455" t="s">
        <v>1760</v>
      </c>
      <c r="C55" s="547"/>
      <c r="D55" s="548"/>
      <c r="E55" s="549"/>
      <c r="F55" s="549"/>
      <c r="G55" s="550"/>
      <c r="H55" s="549"/>
      <c r="I55" s="549"/>
      <c r="J55" s="549"/>
      <c r="K55" s="551"/>
      <c r="L55" s="551"/>
      <c r="M55" s="550"/>
      <c r="N55" s="83"/>
    </row>
    <row r="56" spans="1:255" s="3" customFormat="1" ht="19.5" customHeight="1">
      <c r="A56" s="283" t="s">
        <v>67</v>
      </c>
      <c r="B56" s="282" t="s">
        <v>1646</v>
      </c>
      <c r="C56" s="456"/>
      <c r="D56" s="457"/>
      <c r="E56" s="286"/>
      <c r="F56" s="286">
        <v>0.02</v>
      </c>
      <c r="G56" s="458">
        <f>G50*F56</f>
        <v>7846.446479322035</v>
      </c>
      <c r="H56" s="286"/>
      <c r="I56" s="286">
        <v>0.02</v>
      </c>
      <c r="J56" s="458">
        <f>J50*I56</f>
        <v>12099.190573559326</v>
      </c>
      <c r="K56" s="286"/>
      <c r="L56" s="286">
        <v>0.02</v>
      </c>
      <c r="M56" s="458">
        <f>M50*L56</f>
        <v>8653.0820725423746</v>
      </c>
      <c r="N56" s="80"/>
      <c r="O56" s="29"/>
      <c r="P56" s="32"/>
    </row>
    <row r="57" spans="1:255" s="3" customFormat="1" ht="55.5" customHeight="1">
      <c r="A57" s="283">
        <v>29</v>
      </c>
      <c r="B57" s="282" t="s">
        <v>1632</v>
      </c>
      <c r="C57" s="283"/>
      <c r="D57" s="284"/>
      <c r="E57" s="289"/>
      <c r="F57" s="289"/>
      <c r="G57" s="309">
        <f>(G50+G51+G52+G53+G54+G56)*0.125</f>
        <v>61959.509172932681</v>
      </c>
      <c r="H57" s="309"/>
      <c r="I57" s="309"/>
      <c r="J57" s="309">
        <f>(J50+J51+J52+J53+J54+J56)*0.125</f>
        <v>91851.963143736648</v>
      </c>
      <c r="K57" s="309"/>
      <c r="L57" s="309"/>
      <c r="M57" s="309">
        <f>(M50+M51+M52+M53+M54+M56)*0.125</f>
        <v>67904.416351659369</v>
      </c>
      <c r="N57" s="80"/>
      <c r="O57" s="29"/>
      <c r="P57" s="33"/>
    </row>
    <row r="58" spans="1:255" s="3" customFormat="1" ht="37.5" customHeight="1">
      <c r="A58" s="552">
        <v>30</v>
      </c>
      <c r="B58" s="327" t="s">
        <v>1631</v>
      </c>
      <c r="C58" s="283"/>
      <c r="D58" s="284"/>
      <c r="E58" s="289"/>
      <c r="F58" s="289"/>
      <c r="G58" s="328">
        <f>G50+G51+G52+G53+G54+G56+G57</f>
        <v>557635.58255639416</v>
      </c>
      <c r="H58" s="328"/>
      <c r="I58" s="328"/>
      <c r="J58" s="328">
        <f>J50+J51+J52+J53+J54+J56+J57</f>
        <v>826667.66829362977</v>
      </c>
      <c r="K58" s="328"/>
      <c r="L58" s="328"/>
      <c r="M58" s="328">
        <f>M50+M51+M52+M53+M54+M56+M57</f>
        <v>611139.74716493429</v>
      </c>
      <c r="N58" s="80"/>
    </row>
    <row r="59" spans="1:255" ht="21.75" customHeight="1">
      <c r="A59" s="103">
        <v>31</v>
      </c>
      <c r="B59" s="102" t="s">
        <v>1781</v>
      </c>
      <c r="C59" s="491"/>
      <c r="D59" s="528"/>
      <c r="E59" s="100"/>
      <c r="F59" s="100">
        <v>0.09</v>
      </c>
      <c r="G59" s="100">
        <f>G58*F59</f>
        <v>50187.202430075471</v>
      </c>
      <c r="H59" s="100"/>
      <c r="I59" s="100">
        <v>0.09</v>
      </c>
      <c r="J59" s="100">
        <f>J58*I59</f>
        <v>74400.090146426679</v>
      </c>
      <c r="K59" s="100"/>
      <c r="L59" s="100">
        <v>0.09</v>
      </c>
      <c r="M59" s="100">
        <f>M58*L59</f>
        <v>55002.577244844084</v>
      </c>
    </row>
    <row r="60" spans="1:255" ht="21.75" customHeight="1">
      <c r="A60" s="103">
        <v>32</v>
      </c>
      <c r="B60" s="102" t="s">
        <v>1782</v>
      </c>
      <c r="C60" s="491"/>
      <c r="D60" s="528"/>
      <c r="E60" s="100"/>
      <c r="F60" s="100">
        <v>0.09</v>
      </c>
      <c r="G60" s="100">
        <f>G58*F60</f>
        <v>50187.202430075471</v>
      </c>
      <c r="H60" s="100"/>
      <c r="I60" s="100">
        <v>0.09</v>
      </c>
      <c r="J60" s="100">
        <f>J58*I60</f>
        <v>74400.090146426679</v>
      </c>
      <c r="K60" s="100"/>
      <c r="L60" s="100">
        <v>0.09</v>
      </c>
      <c r="M60" s="100">
        <f>M58*L60</f>
        <v>55002.577244844084</v>
      </c>
    </row>
    <row r="61" spans="1:255" ht="34.5" customHeight="1">
      <c r="A61" s="103">
        <v>33</v>
      </c>
      <c r="B61" s="102" t="s">
        <v>1783</v>
      </c>
      <c r="C61" s="491"/>
      <c r="D61" s="528"/>
      <c r="E61" s="100"/>
      <c r="F61" s="100"/>
      <c r="G61" s="100">
        <f>G58+G59+G60</f>
        <v>658009.98741654516</v>
      </c>
      <c r="H61" s="100"/>
      <c r="I61" s="100"/>
      <c r="J61" s="100">
        <f>J58+J59+J60</f>
        <v>975467.84858648316</v>
      </c>
      <c r="K61" s="100"/>
      <c r="L61" s="100"/>
      <c r="M61" s="100">
        <f>M58+M59+M60</f>
        <v>721144.9016546224</v>
      </c>
    </row>
    <row r="62" spans="1:255" s="80" customFormat="1" ht="36.75" customHeight="1">
      <c r="A62" s="535">
        <v>34</v>
      </c>
      <c r="B62" s="127" t="s">
        <v>74</v>
      </c>
      <c r="C62" s="536"/>
      <c r="D62" s="553"/>
      <c r="E62" s="510"/>
      <c r="F62" s="510"/>
      <c r="G62" s="510">
        <f>ROUND(G61,0)</f>
        <v>658010</v>
      </c>
      <c r="H62" s="100"/>
      <c r="I62" s="100"/>
      <c r="J62" s="510">
        <f>ROUND(J61,0)</f>
        <v>975468</v>
      </c>
      <c r="K62" s="510"/>
      <c r="L62" s="510"/>
      <c r="M62" s="510">
        <f>ROUND(M61,0)</f>
        <v>721145</v>
      </c>
    </row>
    <row r="63" spans="1:255">
      <c r="A63" s="133"/>
      <c r="B63" s="554"/>
      <c r="C63" s="555"/>
      <c r="D63" s="133"/>
      <c r="E63" s="556"/>
      <c r="F63" s="556"/>
      <c r="G63" s="557"/>
      <c r="H63" s="558"/>
      <c r="I63" s="558"/>
      <c r="J63" s="558"/>
      <c r="K63" s="559"/>
      <c r="L63" s="559"/>
      <c r="M63" s="559"/>
    </row>
    <row r="64" spans="1:255" ht="15" customHeight="1">
      <c r="A64" s="1056" t="s">
        <v>125</v>
      </c>
      <c r="B64" s="1056"/>
      <c r="C64" s="1056"/>
      <c r="D64" s="1056"/>
      <c r="E64" s="1056"/>
      <c r="F64" s="1056"/>
      <c r="G64" s="1056"/>
      <c r="H64" s="560"/>
      <c r="I64" s="560"/>
      <c r="J64" s="560"/>
      <c r="K64" s="559"/>
      <c r="L64" s="559"/>
      <c r="M64" s="559"/>
    </row>
    <row r="65" spans="1:13" ht="42.75" customHeight="1">
      <c r="A65" s="745">
        <v>1</v>
      </c>
      <c r="B65" s="1018" t="s">
        <v>1931</v>
      </c>
      <c r="C65" s="1018"/>
      <c r="D65" s="1018"/>
      <c r="E65" s="1018"/>
      <c r="F65" s="1018"/>
      <c r="G65" s="1018"/>
      <c r="H65" s="1018"/>
      <c r="I65" s="561"/>
      <c r="J65" s="561"/>
      <c r="K65" s="559"/>
      <c r="L65" s="559"/>
      <c r="M65" s="559"/>
    </row>
    <row r="66" spans="1:13">
      <c r="A66" s="745">
        <v>2</v>
      </c>
      <c r="B66" s="1011" t="s">
        <v>76</v>
      </c>
      <c r="C66" s="1011"/>
      <c r="D66" s="1011"/>
      <c r="E66" s="1011"/>
      <c r="F66" s="1011"/>
      <c r="G66" s="1011"/>
      <c r="H66" s="1011"/>
      <c r="I66" s="561"/>
      <c r="J66" s="561"/>
      <c r="K66" s="559"/>
      <c r="L66" s="559"/>
      <c r="M66" s="559"/>
    </row>
    <row r="67" spans="1:13">
      <c r="A67" s="745">
        <v>3</v>
      </c>
      <c r="B67" s="1011" t="s">
        <v>77</v>
      </c>
      <c r="C67" s="1011"/>
      <c r="D67" s="1011"/>
      <c r="E67" s="1011"/>
      <c r="F67" s="1011"/>
      <c r="G67" s="1011"/>
      <c r="H67" s="1011"/>
      <c r="I67" s="561"/>
      <c r="J67" s="561"/>
      <c r="K67" s="559"/>
      <c r="L67" s="559"/>
      <c r="M67" s="559"/>
    </row>
    <row r="68" spans="1:13">
      <c r="A68" s="562"/>
      <c r="B68" s="559"/>
      <c r="C68" s="563"/>
      <c r="D68" s="562"/>
      <c r="E68" s="561"/>
      <c r="F68" s="561"/>
      <c r="G68" s="561"/>
      <c r="H68" s="561"/>
      <c r="I68" s="561"/>
      <c r="J68" s="561"/>
      <c r="K68" s="559"/>
      <c r="L68" s="559"/>
      <c r="M68" s="559"/>
    </row>
    <row r="69" spans="1:13">
      <c r="A69" s="562"/>
      <c r="B69" s="559"/>
      <c r="C69" s="563"/>
      <c r="D69" s="562"/>
      <c r="E69" s="561"/>
      <c r="F69" s="561"/>
      <c r="G69" s="561"/>
      <c r="H69" s="561"/>
      <c r="I69" s="561"/>
      <c r="J69" s="561"/>
      <c r="K69" s="559"/>
      <c r="L69" s="559"/>
      <c r="M69" s="559"/>
    </row>
    <row r="70" spans="1:13">
      <c r="A70" s="562"/>
      <c r="B70" s="559"/>
      <c r="C70" s="563"/>
      <c r="D70" s="562"/>
      <c r="E70" s="561"/>
      <c r="F70" s="561"/>
      <c r="G70" s="561"/>
      <c r="H70" s="561"/>
      <c r="I70" s="561"/>
      <c r="J70" s="561"/>
      <c r="K70" s="559"/>
      <c r="L70" s="559"/>
      <c r="M70" s="559"/>
    </row>
  </sheetData>
  <mergeCells count="18">
    <mergeCell ref="B65:H65"/>
    <mergeCell ref="B66:H66"/>
    <mergeCell ref="B67:H67"/>
    <mergeCell ref="K7:M7"/>
    <mergeCell ref="A14:A16"/>
    <mergeCell ref="A23:A25"/>
    <mergeCell ref="A33:A38"/>
    <mergeCell ref="A39:A48"/>
    <mergeCell ref="A64:G64"/>
    <mergeCell ref="C1:F1"/>
    <mergeCell ref="B3:J3"/>
    <mergeCell ref="I5:J5"/>
    <mergeCell ref="A7:A8"/>
    <mergeCell ref="B7:B8"/>
    <mergeCell ref="C7:C8"/>
    <mergeCell ref="D7:D8"/>
    <mergeCell ref="E7:G7"/>
    <mergeCell ref="H7:J7"/>
  </mergeCells>
  <conditionalFormatting sqref="B49">
    <cfRule type="cellIs" dxfId="23" priority="2" stopIfTrue="1" operator="equal">
      <formula>"?"</formula>
    </cfRule>
  </conditionalFormatting>
  <conditionalFormatting sqref="B50">
    <cfRule type="cellIs" dxfId="22" priority="1" stopIfTrue="1" operator="equal">
      <formula>"?"</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N59"/>
  <sheetViews>
    <sheetView workbookViewId="0">
      <pane xSplit="3" ySplit="6" topLeftCell="D31" activePane="bottomRight" state="frozen"/>
      <selection pane="topRight" activeCell="D1" sqref="D1"/>
      <selection pane="bottomLeft" activeCell="A7" sqref="A7"/>
      <selection pane="bottomRight" activeCell="G34" sqref="G34"/>
    </sheetView>
  </sheetViews>
  <sheetFormatPr defaultRowHeight="15"/>
  <cols>
    <col min="1" max="1" width="5.7109375" style="87" customWidth="1"/>
    <col min="2" max="2" width="42.5703125" style="37" customWidth="1"/>
    <col min="3" max="3" width="13.5703125" style="37" customWidth="1"/>
    <col min="4" max="4" width="8.7109375" style="37" customWidth="1"/>
    <col min="5" max="5" width="6.7109375" style="37" bestFit="1" customWidth="1"/>
    <col min="6" max="6" width="11.140625" style="37" customWidth="1"/>
    <col min="7" max="7" width="13.140625" style="37" bestFit="1" customWidth="1"/>
    <col min="8" max="8" width="19.5703125" style="37" customWidth="1"/>
    <col min="9" max="252" width="9.140625" style="37"/>
    <col min="253" max="253" width="5.7109375" style="37" customWidth="1"/>
    <col min="254" max="254" width="40.42578125" style="37" customWidth="1"/>
    <col min="255" max="255" width="13.5703125" style="37" customWidth="1"/>
    <col min="256" max="256" width="8.7109375" style="37" customWidth="1"/>
    <col min="257" max="257" width="6.7109375" style="37" bestFit="1" customWidth="1"/>
    <col min="258" max="258" width="10.28515625" style="37" customWidth="1"/>
    <col min="259" max="259" width="13.140625" style="37" bestFit="1" customWidth="1"/>
    <col min="260" max="260" width="26" style="37" customWidth="1"/>
    <col min="261" max="261" width="13.85546875" style="37" customWidth="1"/>
    <col min="262" max="262" width="14.42578125" style="37" customWidth="1"/>
    <col min="263" max="263" width="11.85546875" style="37" customWidth="1"/>
    <col min="264" max="508" width="9.140625" style="37"/>
    <col min="509" max="509" width="5.7109375" style="37" customWidth="1"/>
    <col min="510" max="510" width="40.42578125" style="37" customWidth="1"/>
    <col min="511" max="511" width="13.5703125" style="37" customWidth="1"/>
    <col min="512" max="512" width="8.7109375" style="37" customWidth="1"/>
    <col min="513" max="513" width="6.7109375" style="37" bestFit="1" customWidth="1"/>
    <col min="514" max="514" width="10.28515625" style="37" customWidth="1"/>
    <col min="515" max="515" width="13.140625" style="37" bestFit="1" customWidth="1"/>
    <col min="516" max="516" width="26" style="37" customWidth="1"/>
    <col min="517" max="517" width="13.85546875" style="37" customWidth="1"/>
    <col min="518" max="518" width="14.42578125" style="37" customWidth="1"/>
    <col min="519" max="519" width="11.85546875" style="37" customWidth="1"/>
    <col min="520" max="764" width="9.140625" style="37"/>
    <col min="765" max="765" width="5.7109375" style="37" customWidth="1"/>
    <col min="766" max="766" width="40.42578125" style="37" customWidth="1"/>
    <col min="767" max="767" width="13.5703125" style="37" customWidth="1"/>
    <col min="768" max="768" width="8.7109375" style="37" customWidth="1"/>
    <col min="769" max="769" width="6.7109375" style="37" bestFit="1" customWidth="1"/>
    <col min="770" max="770" width="10.28515625" style="37" customWidth="1"/>
    <col min="771" max="771" width="13.140625" style="37" bestFit="1" customWidth="1"/>
    <col min="772" max="772" width="26" style="37" customWidth="1"/>
    <col min="773" max="773" width="13.85546875" style="37" customWidth="1"/>
    <col min="774" max="774" width="14.42578125" style="37" customWidth="1"/>
    <col min="775" max="775" width="11.85546875" style="37" customWidth="1"/>
    <col min="776" max="1020" width="9.140625" style="37"/>
    <col min="1021" max="1021" width="5.7109375" style="37" customWidth="1"/>
    <col min="1022" max="1022" width="40.42578125" style="37" customWidth="1"/>
    <col min="1023" max="1023" width="13.5703125" style="37" customWidth="1"/>
    <col min="1024" max="1024" width="8.7109375" style="37" customWidth="1"/>
    <col min="1025" max="1025" width="6.7109375" style="37" bestFit="1" customWidth="1"/>
    <col min="1026" max="1026" width="10.28515625" style="37" customWidth="1"/>
    <col min="1027" max="1027" width="13.140625" style="37" bestFit="1" customWidth="1"/>
    <col min="1028" max="1028" width="26" style="37" customWidth="1"/>
    <col min="1029" max="1029" width="13.85546875" style="37" customWidth="1"/>
    <col min="1030" max="1030" width="14.42578125" style="37" customWidth="1"/>
    <col min="1031" max="1031" width="11.85546875" style="37" customWidth="1"/>
    <col min="1032" max="1276" width="9.140625" style="37"/>
    <col min="1277" max="1277" width="5.7109375" style="37" customWidth="1"/>
    <col min="1278" max="1278" width="40.42578125" style="37" customWidth="1"/>
    <col min="1279" max="1279" width="13.5703125" style="37" customWidth="1"/>
    <col min="1280" max="1280" width="8.7109375" style="37" customWidth="1"/>
    <col min="1281" max="1281" width="6.7109375" style="37" bestFit="1" customWidth="1"/>
    <col min="1282" max="1282" width="10.28515625" style="37" customWidth="1"/>
    <col min="1283" max="1283" width="13.140625" style="37" bestFit="1" customWidth="1"/>
    <col min="1284" max="1284" width="26" style="37" customWidth="1"/>
    <col min="1285" max="1285" width="13.85546875" style="37" customWidth="1"/>
    <col min="1286" max="1286" width="14.42578125" style="37" customWidth="1"/>
    <col min="1287" max="1287" width="11.85546875" style="37" customWidth="1"/>
    <col min="1288" max="1532" width="9.140625" style="37"/>
    <col min="1533" max="1533" width="5.7109375" style="37" customWidth="1"/>
    <col min="1534" max="1534" width="40.42578125" style="37" customWidth="1"/>
    <col min="1535" max="1535" width="13.5703125" style="37" customWidth="1"/>
    <col min="1536" max="1536" width="8.7109375" style="37" customWidth="1"/>
    <col min="1537" max="1537" width="6.7109375" style="37" bestFit="1" customWidth="1"/>
    <col min="1538" max="1538" width="10.28515625" style="37" customWidth="1"/>
    <col min="1539" max="1539" width="13.140625" style="37" bestFit="1" customWidth="1"/>
    <col min="1540" max="1540" width="26" style="37" customWidth="1"/>
    <col min="1541" max="1541" width="13.85546875" style="37" customWidth="1"/>
    <col min="1542" max="1542" width="14.42578125" style="37" customWidth="1"/>
    <col min="1543" max="1543" width="11.85546875" style="37" customWidth="1"/>
    <col min="1544" max="1788" width="9.140625" style="37"/>
    <col min="1789" max="1789" width="5.7109375" style="37" customWidth="1"/>
    <col min="1790" max="1790" width="40.42578125" style="37" customWidth="1"/>
    <col min="1791" max="1791" width="13.5703125" style="37" customWidth="1"/>
    <col min="1792" max="1792" width="8.7109375" style="37" customWidth="1"/>
    <col min="1793" max="1793" width="6.7109375" style="37" bestFit="1" customWidth="1"/>
    <col min="1794" max="1794" width="10.28515625" style="37" customWidth="1"/>
    <col min="1795" max="1795" width="13.140625" style="37" bestFit="1" customWidth="1"/>
    <col min="1796" max="1796" width="26" style="37" customWidth="1"/>
    <col min="1797" max="1797" width="13.85546875" style="37" customWidth="1"/>
    <col min="1798" max="1798" width="14.42578125" style="37" customWidth="1"/>
    <col min="1799" max="1799" width="11.85546875" style="37" customWidth="1"/>
    <col min="1800" max="2044" width="9.140625" style="37"/>
    <col min="2045" max="2045" width="5.7109375" style="37" customWidth="1"/>
    <col min="2046" max="2046" width="40.42578125" style="37" customWidth="1"/>
    <col min="2047" max="2047" width="13.5703125" style="37" customWidth="1"/>
    <col min="2048" max="2048" width="8.7109375" style="37" customWidth="1"/>
    <col min="2049" max="2049" width="6.7109375" style="37" bestFit="1" customWidth="1"/>
    <col min="2050" max="2050" width="10.28515625" style="37" customWidth="1"/>
    <col min="2051" max="2051" width="13.140625" style="37" bestFit="1" customWidth="1"/>
    <col min="2052" max="2052" width="26" style="37" customWidth="1"/>
    <col min="2053" max="2053" width="13.85546875" style="37" customWidth="1"/>
    <col min="2054" max="2054" width="14.42578125" style="37" customWidth="1"/>
    <col min="2055" max="2055" width="11.85546875" style="37" customWidth="1"/>
    <col min="2056" max="2300" width="9.140625" style="37"/>
    <col min="2301" max="2301" width="5.7109375" style="37" customWidth="1"/>
    <col min="2302" max="2302" width="40.42578125" style="37" customWidth="1"/>
    <col min="2303" max="2303" width="13.5703125" style="37" customWidth="1"/>
    <col min="2304" max="2304" width="8.7109375" style="37" customWidth="1"/>
    <col min="2305" max="2305" width="6.7109375" style="37" bestFit="1" customWidth="1"/>
    <col min="2306" max="2306" width="10.28515625" style="37" customWidth="1"/>
    <col min="2307" max="2307" width="13.140625" style="37" bestFit="1" customWidth="1"/>
    <col min="2308" max="2308" width="26" style="37" customWidth="1"/>
    <col min="2309" max="2309" width="13.85546875" style="37" customWidth="1"/>
    <col min="2310" max="2310" width="14.42578125" style="37" customWidth="1"/>
    <col min="2311" max="2311" width="11.85546875" style="37" customWidth="1"/>
    <col min="2312" max="2556" width="9.140625" style="37"/>
    <col min="2557" max="2557" width="5.7109375" style="37" customWidth="1"/>
    <col min="2558" max="2558" width="40.42578125" style="37" customWidth="1"/>
    <col min="2559" max="2559" width="13.5703125" style="37" customWidth="1"/>
    <col min="2560" max="2560" width="8.7109375" style="37" customWidth="1"/>
    <col min="2561" max="2561" width="6.7109375" style="37" bestFit="1" customWidth="1"/>
    <col min="2562" max="2562" width="10.28515625" style="37" customWidth="1"/>
    <col min="2563" max="2563" width="13.140625" style="37" bestFit="1" customWidth="1"/>
    <col min="2564" max="2564" width="26" style="37" customWidth="1"/>
    <col min="2565" max="2565" width="13.85546875" style="37" customWidth="1"/>
    <col min="2566" max="2566" width="14.42578125" style="37" customWidth="1"/>
    <col min="2567" max="2567" width="11.85546875" style="37" customWidth="1"/>
    <col min="2568" max="2812" width="9.140625" style="37"/>
    <col min="2813" max="2813" width="5.7109375" style="37" customWidth="1"/>
    <col min="2814" max="2814" width="40.42578125" style="37" customWidth="1"/>
    <col min="2815" max="2815" width="13.5703125" style="37" customWidth="1"/>
    <col min="2816" max="2816" width="8.7109375" style="37" customWidth="1"/>
    <col min="2817" max="2817" width="6.7109375" style="37" bestFit="1" customWidth="1"/>
    <col min="2818" max="2818" width="10.28515625" style="37" customWidth="1"/>
    <col min="2819" max="2819" width="13.140625" style="37" bestFit="1" customWidth="1"/>
    <col min="2820" max="2820" width="26" style="37" customWidth="1"/>
    <col min="2821" max="2821" width="13.85546875" style="37" customWidth="1"/>
    <col min="2822" max="2822" width="14.42578125" style="37" customWidth="1"/>
    <col min="2823" max="2823" width="11.85546875" style="37" customWidth="1"/>
    <col min="2824" max="3068" width="9.140625" style="37"/>
    <col min="3069" max="3069" width="5.7109375" style="37" customWidth="1"/>
    <col min="3070" max="3070" width="40.42578125" style="37" customWidth="1"/>
    <col min="3071" max="3071" width="13.5703125" style="37" customWidth="1"/>
    <col min="3072" max="3072" width="8.7109375" style="37" customWidth="1"/>
    <col min="3073" max="3073" width="6.7109375" style="37" bestFit="1" customWidth="1"/>
    <col min="3074" max="3074" width="10.28515625" style="37" customWidth="1"/>
    <col min="3075" max="3075" width="13.140625" style="37" bestFit="1" customWidth="1"/>
    <col min="3076" max="3076" width="26" style="37" customWidth="1"/>
    <col min="3077" max="3077" width="13.85546875" style="37" customWidth="1"/>
    <col min="3078" max="3078" width="14.42578125" style="37" customWidth="1"/>
    <col min="3079" max="3079" width="11.85546875" style="37" customWidth="1"/>
    <col min="3080" max="3324" width="9.140625" style="37"/>
    <col min="3325" max="3325" width="5.7109375" style="37" customWidth="1"/>
    <col min="3326" max="3326" width="40.42578125" style="37" customWidth="1"/>
    <col min="3327" max="3327" width="13.5703125" style="37" customWidth="1"/>
    <col min="3328" max="3328" width="8.7109375" style="37" customWidth="1"/>
    <col min="3329" max="3329" width="6.7109375" style="37" bestFit="1" customWidth="1"/>
    <col min="3330" max="3330" width="10.28515625" style="37" customWidth="1"/>
    <col min="3331" max="3331" width="13.140625" style="37" bestFit="1" customWidth="1"/>
    <col min="3332" max="3332" width="26" style="37" customWidth="1"/>
    <col min="3333" max="3333" width="13.85546875" style="37" customWidth="1"/>
    <col min="3334" max="3334" width="14.42578125" style="37" customWidth="1"/>
    <col min="3335" max="3335" width="11.85546875" style="37" customWidth="1"/>
    <col min="3336" max="3580" width="9.140625" style="37"/>
    <col min="3581" max="3581" width="5.7109375" style="37" customWidth="1"/>
    <col min="3582" max="3582" width="40.42578125" style="37" customWidth="1"/>
    <col min="3583" max="3583" width="13.5703125" style="37" customWidth="1"/>
    <col min="3584" max="3584" width="8.7109375" style="37" customWidth="1"/>
    <col min="3585" max="3585" width="6.7109375" style="37" bestFit="1" customWidth="1"/>
    <col min="3586" max="3586" width="10.28515625" style="37" customWidth="1"/>
    <col min="3587" max="3587" width="13.140625" style="37" bestFit="1" customWidth="1"/>
    <col min="3588" max="3588" width="26" style="37" customWidth="1"/>
    <col min="3589" max="3589" width="13.85546875" style="37" customWidth="1"/>
    <col min="3590" max="3590" width="14.42578125" style="37" customWidth="1"/>
    <col min="3591" max="3591" width="11.85546875" style="37" customWidth="1"/>
    <col min="3592" max="3836" width="9.140625" style="37"/>
    <col min="3837" max="3837" width="5.7109375" style="37" customWidth="1"/>
    <col min="3838" max="3838" width="40.42578125" style="37" customWidth="1"/>
    <col min="3839" max="3839" width="13.5703125" style="37" customWidth="1"/>
    <col min="3840" max="3840" width="8.7109375" style="37" customWidth="1"/>
    <col min="3841" max="3841" width="6.7109375" style="37" bestFit="1" customWidth="1"/>
    <col min="3842" max="3842" width="10.28515625" style="37" customWidth="1"/>
    <col min="3843" max="3843" width="13.140625" style="37" bestFit="1" customWidth="1"/>
    <col min="3844" max="3844" width="26" style="37" customWidth="1"/>
    <col min="3845" max="3845" width="13.85546875" style="37" customWidth="1"/>
    <col min="3846" max="3846" width="14.42578125" style="37" customWidth="1"/>
    <col min="3847" max="3847" width="11.85546875" style="37" customWidth="1"/>
    <col min="3848" max="4092" width="9.140625" style="37"/>
    <col min="4093" max="4093" width="5.7109375" style="37" customWidth="1"/>
    <col min="4094" max="4094" width="40.42578125" style="37" customWidth="1"/>
    <col min="4095" max="4095" width="13.5703125" style="37" customWidth="1"/>
    <col min="4096" max="4096" width="8.7109375" style="37" customWidth="1"/>
    <col min="4097" max="4097" width="6.7109375" style="37" bestFit="1" customWidth="1"/>
    <col min="4098" max="4098" width="10.28515625" style="37" customWidth="1"/>
    <col min="4099" max="4099" width="13.140625" style="37" bestFit="1" customWidth="1"/>
    <col min="4100" max="4100" width="26" style="37" customWidth="1"/>
    <col min="4101" max="4101" width="13.85546875" style="37" customWidth="1"/>
    <col min="4102" max="4102" width="14.42578125" style="37" customWidth="1"/>
    <col min="4103" max="4103" width="11.85546875" style="37" customWidth="1"/>
    <col min="4104" max="4348" width="9.140625" style="37"/>
    <col min="4349" max="4349" width="5.7109375" style="37" customWidth="1"/>
    <col min="4350" max="4350" width="40.42578125" style="37" customWidth="1"/>
    <col min="4351" max="4351" width="13.5703125" style="37" customWidth="1"/>
    <col min="4352" max="4352" width="8.7109375" style="37" customWidth="1"/>
    <col min="4353" max="4353" width="6.7109375" style="37" bestFit="1" customWidth="1"/>
    <col min="4354" max="4354" width="10.28515625" style="37" customWidth="1"/>
    <col min="4355" max="4355" width="13.140625" style="37" bestFit="1" customWidth="1"/>
    <col min="4356" max="4356" width="26" style="37" customWidth="1"/>
    <col min="4357" max="4357" width="13.85546875" style="37" customWidth="1"/>
    <col min="4358" max="4358" width="14.42578125" style="37" customWidth="1"/>
    <col min="4359" max="4359" width="11.85546875" style="37" customWidth="1"/>
    <col min="4360" max="4604" width="9.140625" style="37"/>
    <col min="4605" max="4605" width="5.7109375" style="37" customWidth="1"/>
    <col min="4606" max="4606" width="40.42578125" style="37" customWidth="1"/>
    <col min="4607" max="4607" width="13.5703125" style="37" customWidth="1"/>
    <col min="4608" max="4608" width="8.7109375" style="37" customWidth="1"/>
    <col min="4609" max="4609" width="6.7109375" style="37" bestFit="1" customWidth="1"/>
    <col min="4610" max="4610" width="10.28515625" style="37" customWidth="1"/>
    <col min="4611" max="4611" width="13.140625" style="37" bestFit="1" customWidth="1"/>
    <col min="4612" max="4612" width="26" style="37" customWidth="1"/>
    <col min="4613" max="4613" width="13.85546875" style="37" customWidth="1"/>
    <col min="4614" max="4614" width="14.42578125" style="37" customWidth="1"/>
    <col min="4615" max="4615" width="11.85546875" style="37" customWidth="1"/>
    <col min="4616" max="4860" width="9.140625" style="37"/>
    <col min="4861" max="4861" width="5.7109375" style="37" customWidth="1"/>
    <col min="4862" max="4862" width="40.42578125" style="37" customWidth="1"/>
    <col min="4863" max="4863" width="13.5703125" style="37" customWidth="1"/>
    <col min="4864" max="4864" width="8.7109375" style="37" customWidth="1"/>
    <col min="4865" max="4865" width="6.7109375" style="37" bestFit="1" customWidth="1"/>
    <col min="4866" max="4866" width="10.28515625" style="37" customWidth="1"/>
    <col min="4867" max="4867" width="13.140625" style="37" bestFit="1" customWidth="1"/>
    <col min="4868" max="4868" width="26" style="37" customWidth="1"/>
    <col min="4869" max="4869" width="13.85546875" style="37" customWidth="1"/>
    <col min="4870" max="4870" width="14.42578125" style="37" customWidth="1"/>
    <col min="4871" max="4871" width="11.85546875" style="37" customWidth="1"/>
    <col min="4872" max="5116" width="9.140625" style="37"/>
    <col min="5117" max="5117" width="5.7109375" style="37" customWidth="1"/>
    <col min="5118" max="5118" width="40.42578125" style="37" customWidth="1"/>
    <col min="5119" max="5119" width="13.5703125" style="37" customWidth="1"/>
    <col min="5120" max="5120" width="8.7109375" style="37" customWidth="1"/>
    <col min="5121" max="5121" width="6.7109375" style="37" bestFit="1" customWidth="1"/>
    <col min="5122" max="5122" width="10.28515625" style="37" customWidth="1"/>
    <col min="5123" max="5123" width="13.140625" style="37" bestFit="1" customWidth="1"/>
    <col min="5124" max="5124" width="26" style="37" customWidth="1"/>
    <col min="5125" max="5125" width="13.85546875" style="37" customWidth="1"/>
    <col min="5126" max="5126" width="14.42578125" style="37" customWidth="1"/>
    <col min="5127" max="5127" width="11.85546875" style="37" customWidth="1"/>
    <col min="5128" max="5372" width="9.140625" style="37"/>
    <col min="5373" max="5373" width="5.7109375" style="37" customWidth="1"/>
    <col min="5374" max="5374" width="40.42578125" style="37" customWidth="1"/>
    <col min="5375" max="5375" width="13.5703125" style="37" customWidth="1"/>
    <col min="5376" max="5376" width="8.7109375" style="37" customWidth="1"/>
    <col min="5377" max="5377" width="6.7109375" style="37" bestFit="1" customWidth="1"/>
    <col min="5378" max="5378" width="10.28515625" style="37" customWidth="1"/>
    <col min="5379" max="5379" width="13.140625" style="37" bestFit="1" customWidth="1"/>
    <col min="5380" max="5380" width="26" style="37" customWidth="1"/>
    <col min="5381" max="5381" width="13.85546875" style="37" customWidth="1"/>
    <col min="5382" max="5382" width="14.42578125" style="37" customWidth="1"/>
    <col min="5383" max="5383" width="11.85546875" style="37" customWidth="1"/>
    <col min="5384" max="5628" width="9.140625" style="37"/>
    <col min="5629" max="5629" width="5.7109375" style="37" customWidth="1"/>
    <col min="5630" max="5630" width="40.42578125" style="37" customWidth="1"/>
    <col min="5631" max="5631" width="13.5703125" style="37" customWidth="1"/>
    <col min="5632" max="5632" width="8.7109375" style="37" customWidth="1"/>
    <col min="5633" max="5633" width="6.7109375" style="37" bestFit="1" customWidth="1"/>
    <col min="5634" max="5634" width="10.28515625" style="37" customWidth="1"/>
    <col min="5635" max="5635" width="13.140625" style="37" bestFit="1" customWidth="1"/>
    <col min="5636" max="5636" width="26" style="37" customWidth="1"/>
    <col min="5637" max="5637" width="13.85546875" style="37" customWidth="1"/>
    <col min="5638" max="5638" width="14.42578125" style="37" customWidth="1"/>
    <col min="5639" max="5639" width="11.85546875" style="37" customWidth="1"/>
    <col min="5640" max="5884" width="9.140625" style="37"/>
    <col min="5885" max="5885" width="5.7109375" style="37" customWidth="1"/>
    <col min="5886" max="5886" width="40.42578125" style="37" customWidth="1"/>
    <col min="5887" max="5887" width="13.5703125" style="37" customWidth="1"/>
    <col min="5888" max="5888" width="8.7109375" style="37" customWidth="1"/>
    <col min="5889" max="5889" width="6.7109375" style="37" bestFit="1" customWidth="1"/>
    <col min="5890" max="5890" width="10.28515625" style="37" customWidth="1"/>
    <col min="5891" max="5891" width="13.140625" style="37" bestFit="1" customWidth="1"/>
    <col min="5892" max="5892" width="26" style="37" customWidth="1"/>
    <col min="5893" max="5893" width="13.85546875" style="37" customWidth="1"/>
    <col min="5894" max="5894" width="14.42578125" style="37" customWidth="1"/>
    <col min="5895" max="5895" width="11.85546875" style="37" customWidth="1"/>
    <col min="5896" max="6140" width="9.140625" style="37"/>
    <col min="6141" max="6141" width="5.7109375" style="37" customWidth="1"/>
    <col min="6142" max="6142" width="40.42578125" style="37" customWidth="1"/>
    <col min="6143" max="6143" width="13.5703125" style="37" customWidth="1"/>
    <col min="6144" max="6144" width="8.7109375" style="37" customWidth="1"/>
    <col min="6145" max="6145" width="6.7109375" style="37" bestFit="1" customWidth="1"/>
    <col min="6146" max="6146" width="10.28515625" style="37" customWidth="1"/>
    <col min="6147" max="6147" width="13.140625" style="37" bestFit="1" customWidth="1"/>
    <col min="6148" max="6148" width="26" style="37" customWidth="1"/>
    <col min="6149" max="6149" width="13.85546875" style="37" customWidth="1"/>
    <col min="6150" max="6150" width="14.42578125" style="37" customWidth="1"/>
    <col min="6151" max="6151" width="11.85546875" style="37" customWidth="1"/>
    <col min="6152" max="6396" width="9.140625" style="37"/>
    <col min="6397" max="6397" width="5.7109375" style="37" customWidth="1"/>
    <col min="6398" max="6398" width="40.42578125" style="37" customWidth="1"/>
    <col min="6399" max="6399" width="13.5703125" style="37" customWidth="1"/>
    <col min="6400" max="6400" width="8.7109375" style="37" customWidth="1"/>
    <col min="6401" max="6401" width="6.7109375" style="37" bestFit="1" customWidth="1"/>
    <col min="6402" max="6402" width="10.28515625" style="37" customWidth="1"/>
    <col min="6403" max="6403" width="13.140625" style="37" bestFit="1" customWidth="1"/>
    <col min="6404" max="6404" width="26" style="37" customWidth="1"/>
    <col min="6405" max="6405" width="13.85546875" style="37" customWidth="1"/>
    <col min="6406" max="6406" width="14.42578125" style="37" customWidth="1"/>
    <col min="6407" max="6407" width="11.85546875" style="37" customWidth="1"/>
    <col min="6408" max="6652" width="9.140625" style="37"/>
    <col min="6653" max="6653" width="5.7109375" style="37" customWidth="1"/>
    <col min="6654" max="6654" width="40.42578125" style="37" customWidth="1"/>
    <col min="6655" max="6655" width="13.5703125" style="37" customWidth="1"/>
    <col min="6656" max="6656" width="8.7109375" style="37" customWidth="1"/>
    <col min="6657" max="6657" width="6.7109375" style="37" bestFit="1" customWidth="1"/>
    <col min="6658" max="6658" width="10.28515625" style="37" customWidth="1"/>
    <col min="6659" max="6659" width="13.140625" style="37" bestFit="1" customWidth="1"/>
    <col min="6660" max="6660" width="26" style="37" customWidth="1"/>
    <col min="6661" max="6661" width="13.85546875" style="37" customWidth="1"/>
    <col min="6662" max="6662" width="14.42578125" style="37" customWidth="1"/>
    <col min="6663" max="6663" width="11.85546875" style="37" customWidth="1"/>
    <col min="6664" max="6908" width="9.140625" style="37"/>
    <col min="6909" max="6909" width="5.7109375" style="37" customWidth="1"/>
    <col min="6910" max="6910" width="40.42578125" style="37" customWidth="1"/>
    <col min="6911" max="6911" width="13.5703125" style="37" customWidth="1"/>
    <col min="6912" max="6912" width="8.7109375" style="37" customWidth="1"/>
    <col min="6913" max="6913" width="6.7109375" style="37" bestFit="1" customWidth="1"/>
    <col min="6914" max="6914" width="10.28515625" style="37" customWidth="1"/>
    <col min="6915" max="6915" width="13.140625" style="37" bestFit="1" customWidth="1"/>
    <col min="6916" max="6916" width="26" style="37" customWidth="1"/>
    <col min="6917" max="6917" width="13.85546875" style="37" customWidth="1"/>
    <col min="6918" max="6918" width="14.42578125" style="37" customWidth="1"/>
    <col min="6919" max="6919" width="11.85546875" style="37" customWidth="1"/>
    <col min="6920" max="7164" width="9.140625" style="37"/>
    <col min="7165" max="7165" width="5.7109375" style="37" customWidth="1"/>
    <col min="7166" max="7166" width="40.42578125" style="37" customWidth="1"/>
    <col min="7167" max="7167" width="13.5703125" style="37" customWidth="1"/>
    <col min="7168" max="7168" width="8.7109375" style="37" customWidth="1"/>
    <col min="7169" max="7169" width="6.7109375" style="37" bestFit="1" customWidth="1"/>
    <col min="7170" max="7170" width="10.28515625" style="37" customWidth="1"/>
    <col min="7171" max="7171" width="13.140625" style="37" bestFit="1" customWidth="1"/>
    <col min="7172" max="7172" width="26" style="37" customWidth="1"/>
    <col min="7173" max="7173" width="13.85546875" style="37" customWidth="1"/>
    <col min="7174" max="7174" width="14.42578125" style="37" customWidth="1"/>
    <col min="7175" max="7175" width="11.85546875" style="37" customWidth="1"/>
    <col min="7176" max="7420" width="9.140625" style="37"/>
    <col min="7421" max="7421" width="5.7109375" style="37" customWidth="1"/>
    <col min="7422" max="7422" width="40.42578125" style="37" customWidth="1"/>
    <col min="7423" max="7423" width="13.5703125" style="37" customWidth="1"/>
    <col min="7424" max="7424" width="8.7109375" style="37" customWidth="1"/>
    <col min="7425" max="7425" width="6.7109375" style="37" bestFit="1" customWidth="1"/>
    <col min="7426" max="7426" width="10.28515625" style="37" customWidth="1"/>
    <col min="7427" max="7427" width="13.140625" style="37" bestFit="1" customWidth="1"/>
    <col min="7428" max="7428" width="26" style="37" customWidth="1"/>
    <col min="7429" max="7429" width="13.85546875" style="37" customWidth="1"/>
    <col min="7430" max="7430" width="14.42578125" style="37" customWidth="1"/>
    <col min="7431" max="7431" width="11.85546875" style="37" customWidth="1"/>
    <col min="7432" max="7676" width="9.140625" style="37"/>
    <col min="7677" max="7677" width="5.7109375" style="37" customWidth="1"/>
    <col min="7678" max="7678" width="40.42578125" style="37" customWidth="1"/>
    <col min="7679" max="7679" width="13.5703125" style="37" customWidth="1"/>
    <col min="7680" max="7680" width="8.7109375" style="37" customWidth="1"/>
    <col min="7681" max="7681" width="6.7109375" style="37" bestFit="1" customWidth="1"/>
    <col min="7682" max="7682" width="10.28515625" style="37" customWidth="1"/>
    <col min="7683" max="7683" width="13.140625" style="37" bestFit="1" customWidth="1"/>
    <col min="7684" max="7684" width="26" style="37" customWidth="1"/>
    <col min="7685" max="7685" width="13.85546875" style="37" customWidth="1"/>
    <col min="7686" max="7686" width="14.42578125" style="37" customWidth="1"/>
    <col min="7687" max="7687" width="11.85546875" style="37" customWidth="1"/>
    <col min="7688" max="7932" width="9.140625" style="37"/>
    <col min="7933" max="7933" width="5.7109375" style="37" customWidth="1"/>
    <col min="7934" max="7934" width="40.42578125" style="37" customWidth="1"/>
    <col min="7935" max="7935" width="13.5703125" style="37" customWidth="1"/>
    <col min="7936" max="7936" width="8.7109375" style="37" customWidth="1"/>
    <col min="7937" max="7937" width="6.7109375" style="37" bestFit="1" customWidth="1"/>
    <col min="7938" max="7938" width="10.28515625" style="37" customWidth="1"/>
    <col min="7939" max="7939" width="13.140625" style="37" bestFit="1" customWidth="1"/>
    <col min="7940" max="7940" width="26" style="37" customWidth="1"/>
    <col min="7941" max="7941" width="13.85546875" style="37" customWidth="1"/>
    <col min="7942" max="7942" width="14.42578125" style="37" customWidth="1"/>
    <col min="7943" max="7943" width="11.85546875" style="37" customWidth="1"/>
    <col min="7944" max="8188" width="9.140625" style="37"/>
    <col min="8189" max="8189" width="5.7109375" style="37" customWidth="1"/>
    <col min="8190" max="8190" width="40.42578125" style="37" customWidth="1"/>
    <col min="8191" max="8191" width="13.5703125" style="37" customWidth="1"/>
    <col min="8192" max="8192" width="8.7109375" style="37" customWidth="1"/>
    <col min="8193" max="8193" width="6.7109375" style="37" bestFit="1" customWidth="1"/>
    <col min="8194" max="8194" width="10.28515625" style="37" customWidth="1"/>
    <col min="8195" max="8195" width="13.140625" style="37" bestFit="1" customWidth="1"/>
    <col min="8196" max="8196" width="26" style="37" customWidth="1"/>
    <col min="8197" max="8197" width="13.85546875" style="37" customWidth="1"/>
    <col min="8198" max="8198" width="14.42578125" style="37" customWidth="1"/>
    <col min="8199" max="8199" width="11.85546875" style="37" customWidth="1"/>
    <col min="8200" max="8444" width="9.140625" style="37"/>
    <col min="8445" max="8445" width="5.7109375" style="37" customWidth="1"/>
    <col min="8446" max="8446" width="40.42578125" style="37" customWidth="1"/>
    <col min="8447" max="8447" width="13.5703125" style="37" customWidth="1"/>
    <col min="8448" max="8448" width="8.7109375" style="37" customWidth="1"/>
    <col min="8449" max="8449" width="6.7109375" style="37" bestFit="1" customWidth="1"/>
    <col min="8450" max="8450" width="10.28515625" style="37" customWidth="1"/>
    <col min="8451" max="8451" width="13.140625" style="37" bestFit="1" customWidth="1"/>
    <col min="8452" max="8452" width="26" style="37" customWidth="1"/>
    <col min="8453" max="8453" width="13.85546875" style="37" customWidth="1"/>
    <col min="8454" max="8454" width="14.42578125" style="37" customWidth="1"/>
    <col min="8455" max="8455" width="11.85546875" style="37" customWidth="1"/>
    <col min="8456" max="8700" width="9.140625" style="37"/>
    <col min="8701" max="8701" width="5.7109375" style="37" customWidth="1"/>
    <col min="8702" max="8702" width="40.42578125" style="37" customWidth="1"/>
    <col min="8703" max="8703" width="13.5703125" style="37" customWidth="1"/>
    <col min="8704" max="8704" width="8.7109375" style="37" customWidth="1"/>
    <col min="8705" max="8705" width="6.7109375" style="37" bestFit="1" customWidth="1"/>
    <col min="8706" max="8706" width="10.28515625" style="37" customWidth="1"/>
    <col min="8707" max="8707" width="13.140625" style="37" bestFit="1" customWidth="1"/>
    <col min="8708" max="8708" width="26" style="37" customWidth="1"/>
    <col min="8709" max="8709" width="13.85546875" style="37" customWidth="1"/>
    <col min="8710" max="8710" width="14.42578125" style="37" customWidth="1"/>
    <col min="8711" max="8711" width="11.85546875" style="37" customWidth="1"/>
    <col min="8712" max="8956" width="9.140625" style="37"/>
    <col min="8957" max="8957" width="5.7109375" style="37" customWidth="1"/>
    <col min="8958" max="8958" width="40.42578125" style="37" customWidth="1"/>
    <col min="8959" max="8959" width="13.5703125" style="37" customWidth="1"/>
    <col min="8960" max="8960" width="8.7109375" style="37" customWidth="1"/>
    <col min="8961" max="8961" width="6.7109375" style="37" bestFit="1" customWidth="1"/>
    <col min="8962" max="8962" width="10.28515625" style="37" customWidth="1"/>
    <col min="8963" max="8963" width="13.140625" style="37" bestFit="1" customWidth="1"/>
    <col min="8964" max="8964" width="26" style="37" customWidth="1"/>
    <col min="8965" max="8965" width="13.85546875" style="37" customWidth="1"/>
    <col min="8966" max="8966" width="14.42578125" style="37" customWidth="1"/>
    <col min="8967" max="8967" width="11.85546875" style="37" customWidth="1"/>
    <col min="8968" max="9212" width="9.140625" style="37"/>
    <col min="9213" max="9213" width="5.7109375" style="37" customWidth="1"/>
    <col min="9214" max="9214" width="40.42578125" style="37" customWidth="1"/>
    <col min="9215" max="9215" width="13.5703125" style="37" customWidth="1"/>
    <col min="9216" max="9216" width="8.7109375" style="37" customWidth="1"/>
    <col min="9217" max="9217" width="6.7109375" style="37" bestFit="1" customWidth="1"/>
    <col min="9218" max="9218" width="10.28515625" style="37" customWidth="1"/>
    <col min="9219" max="9219" width="13.140625" style="37" bestFit="1" customWidth="1"/>
    <col min="9220" max="9220" width="26" style="37" customWidth="1"/>
    <col min="9221" max="9221" width="13.85546875" style="37" customWidth="1"/>
    <col min="9222" max="9222" width="14.42578125" style="37" customWidth="1"/>
    <col min="9223" max="9223" width="11.85546875" style="37" customWidth="1"/>
    <col min="9224" max="9468" width="9.140625" style="37"/>
    <col min="9469" max="9469" width="5.7109375" style="37" customWidth="1"/>
    <col min="9470" max="9470" width="40.42578125" style="37" customWidth="1"/>
    <col min="9471" max="9471" width="13.5703125" style="37" customWidth="1"/>
    <col min="9472" max="9472" width="8.7109375" style="37" customWidth="1"/>
    <col min="9473" max="9473" width="6.7109375" style="37" bestFit="1" customWidth="1"/>
    <col min="9474" max="9474" width="10.28515625" style="37" customWidth="1"/>
    <col min="9475" max="9475" width="13.140625" style="37" bestFit="1" customWidth="1"/>
    <col min="9476" max="9476" width="26" style="37" customWidth="1"/>
    <col min="9477" max="9477" width="13.85546875" style="37" customWidth="1"/>
    <col min="9478" max="9478" width="14.42578125" style="37" customWidth="1"/>
    <col min="9479" max="9479" width="11.85546875" style="37" customWidth="1"/>
    <col min="9480" max="9724" width="9.140625" style="37"/>
    <col min="9725" max="9725" width="5.7109375" style="37" customWidth="1"/>
    <col min="9726" max="9726" width="40.42578125" style="37" customWidth="1"/>
    <col min="9727" max="9727" width="13.5703125" style="37" customWidth="1"/>
    <col min="9728" max="9728" width="8.7109375" style="37" customWidth="1"/>
    <col min="9729" max="9729" width="6.7109375" style="37" bestFit="1" customWidth="1"/>
    <col min="9730" max="9730" width="10.28515625" style="37" customWidth="1"/>
    <col min="9731" max="9731" width="13.140625" style="37" bestFit="1" customWidth="1"/>
    <col min="9732" max="9732" width="26" style="37" customWidth="1"/>
    <col min="9733" max="9733" width="13.85546875" style="37" customWidth="1"/>
    <col min="9734" max="9734" width="14.42578125" style="37" customWidth="1"/>
    <col min="9735" max="9735" width="11.85546875" style="37" customWidth="1"/>
    <col min="9736" max="9980" width="9.140625" style="37"/>
    <col min="9981" max="9981" width="5.7109375" style="37" customWidth="1"/>
    <col min="9982" max="9982" width="40.42578125" style="37" customWidth="1"/>
    <col min="9983" max="9983" width="13.5703125" style="37" customWidth="1"/>
    <col min="9984" max="9984" width="8.7109375" style="37" customWidth="1"/>
    <col min="9985" max="9985" width="6.7109375" style="37" bestFit="1" customWidth="1"/>
    <col min="9986" max="9986" width="10.28515625" style="37" customWidth="1"/>
    <col min="9987" max="9987" width="13.140625" style="37" bestFit="1" customWidth="1"/>
    <col min="9988" max="9988" width="26" style="37" customWidth="1"/>
    <col min="9989" max="9989" width="13.85546875" style="37" customWidth="1"/>
    <col min="9990" max="9990" width="14.42578125" style="37" customWidth="1"/>
    <col min="9991" max="9991" width="11.85546875" style="37" customWidth="1"/>
    <col min="9992" max="10236" width="9.140625" style="37"/>
    <col min="10237" max="10237" width="5.7109375" style="37" customWidth="1"/>
    <col min="10238" max="10238" width="40.42578125" style="37" customWidth="1"/>
    <col min="10239" max="10239" width="13.5703125" style="37" customWidth="1"/>
    <col min="10240" max="10240" width="8.7109375" style="37" customWidth="1"/>
    <col min="10241" max="10241" width="6.7109375" style="37" bestFit="1" customWidth="1"/>
    <col min="10242" max="10242" width="10.28515625" style="37" customWidth="1"/>
    <col min="10243" max="10243" width="13.140625" style="37" bestFit="1" customWidth="1"/>
    <col min="10244" max="10244" width="26" style="37" customWidth="1"/>
    <col min="10245" max="10245" width="13.85546875" style="37" customWidth="1"/>
    <col min="10246" max="10246" width="14.42578125" style="37" customWidth="1"/>
    <col min="10247" max="10247" width="11.85546875" style="37" customWidth="1"/>
    <col min="10248" max="10492" width="9.140625" style="37"/>
    <col min="10493" max="10493" width="5.7109375" style="37" customWidth="1"/>
    <col min="10494" max="10494" width="40.42578125" style="37" customWidth="1"/>
    <col min="10495" max="10495" width="13.5703125" style="37" customWidth="1"/>
    <col min="10496" max="10496" width="8.7109375" style="37" customWidth="1"/>
    <col min="10497" max="10497" width="6.7109375" style="37" bestFit="1" customWidth="1"/>
    <col min="10498" max="10498" width="10.28515625" style="37" customWidth="1"/>
    <col min="10499" max="10499" width="13.140625" style="37" bestFit="1" customWidth="1"/>
    <col min="10500" max="10500" width="26" style="37" customWidth="1"/>
    <col min="10501" max="10501" width="13.85546875" style="37" customWidth="1"/>
    <col min="10502" max="10502" width="14.42578125" style="37" customWidth="1"/>
    <col min="10503" max="10503" width="11.85546875" style="37" customWidth="1"/>
    <col min="10504" max="10748" width="9.140625" style="37"/>
    <col min="10749" max="10749" width="5.7109375" style="37" customWidth="1"/>
    <col min="10750" max="10750" width="40.42578125" style="37" customWidth="1"/>
    <col min="10751" max="10751" width="13.5703125" style="37" customWidth="1"/>
    <col min="10752" max="10752" width="8.7109375" style="37" customWidth="1"/>
    <col min="10753" max="10753" width="6.7109375" style="37" bestFit="1" customWidth="1"/>
    <col min="10754" max="10754" width="10.28515625" style="37" customWidth="1"/>
    <col min="10755" max="10755" width="13.140625" style="37" bestFit="1" customWidth="1"/>
    <col min="10756" max="10756" width="26" style="37" customWidth="1"/>
    <col min="10757" max="10757" width="13.85546875" style="37" customWidth="1"/>
    <col min="10758" max="10758" width="14.42578125" style="37" customWidth="1"/>
    <col min="10759" max="10759" width="11.85546875" style="37" customWidth="1"/>
    <col min="10760" max="11004" width="9.140625" style="37"/>
    <col min="11005" max="11005" width="5.7109375" style="37" customWidth="1"/>
    <col min="11006" max="11006" width="40.42578125" style="37" customWidth="1"/>
    <col min="11007" max="11007" width="13.5703125" style="37" customWidth="1"/>
    <col min="11008" max="11008" width="8.7109375" style="37" customWidth="1"/>
    <col min="11009" max="11009" width="6.7109375" style="37" bestFit="1" customWidth="1"/>
    <col min="11010" max="11010" width="10.28515625" style="37" customWidth="1"/>
    <col min="11011" max="11011" width="13.140625" style="37" bestFit="1" customWidth="1"/>
    <col min="11012" max="11012" width="26" style="37" customWidth="1"/>
    <col min="11013" max="11013" width="13.85546875" style="37" customWidth="1"/>
    <col min="11014" max="11014" width="14.42578125" style="37" customWidth="1"/>
    <col min="11015" max="11015" width="11.85546875" style="37" customWidth="1"/>
    <col min="11016" max="11260" width="9.140625" style="37"/>
    <col min="11261" max="11261" width="5.7109375" style="37" customWidth="1"/>
    <col min="11262" max="11262" width="40.42578125" style="37" customWidth="1"/>
    <col min="11263" max="11263" width="13.5703125" style="37" customWidth="1"/>
    <col min="11264" max="11264" width="8.7109375" style="37" customWidth="1"/>
    <col min="11265" max="11265" width="6.7109375" style="37" bestFit="1" customWidth="1"/>
    <col min="11266" max="11266" width="10.28515625" style="37" customWidth="1"/>
    <col min="11267" max="11267" width="13.140625" style="37" bestFit="1" customWidth="1"/>
    <col min="11268" max="11268" width="26" style="37" customWidth="1"/>
    <col min="11269" max="11269" width="13.85546875" style="37" customWidth="1"/>
    <col min="11270" max="11270" width="14.42578125" style="37" customWidth="1"/>
    <col min="11271" max="11271" width="11.85546875" style="37" customWidth="1"/>
    <col min="11272" max="11516" width="9.140625" style="37"/>
    <col min="11517" max="11517" width="5.7109375" style="37" customWidth="1"/>
    <col min="11518" max="11518" width="40.42578125" style="37" customWidth="1"/>
    <col min="11519" max="11519" width="13.5703125" style="37" customWidth="1"/>
    <col min="11520" max="11520" width="8.7109375" style="37" customWidth="1"/>
    <col min="11521" max="11521" width="6.7109375" style="37" bestFit="1" customWidth="1"/>
    <col min="11522" max="11522" width="10.28515625" style="37" customWidth="1"/>
    <col min="11523" max="11523" width="13.140625" style="37" bestFit="1" customWidth="1"/>
    <col min="11524" max="11524" width="26" style="37" customWidth="1"/>
    <col min="11525" max="11525" width="13.85546875" style="37" customWidth="1"/>
    <col min="11526" max="11526" width="14.42578125" style="37" customWidth="1"/>
    <col min="11527" max="11527" width="11.85546875" style="37" customWidth="1"/>
    <col min="11528" max="11772" width="9.140625" style="37"/>
    <col min="11773" max="11773" width="5.7109375" style="37" customWidth="1"/>
    <col min="11774" max="11774" width="40.42578125" style="37" customWidth="1"/>
    <col min="11775" max="11775" width="13.5703125" style="37" customWidth="1"/>
    <col min="11776" max="11776" width="8.7109375" style="37" customWidth="1"/>
    <col min="11777" max="11777" width="6.7109375" style="37" bestFit="1" customWidth="1"/>
    <col min="11778" max="11778" width="10.28515625" style="37" customWidth="1"/>
    <col min="11779" max="11779" width="13.140625" style="37" bestFit="1" customWidth="1"/>
    <col min="11780" max="11780" width="26" style="37" customWidth="1"/>
    <col min="11781" max="11781" width="13.85546875" style="37" customWidth="1"/>
    <col min="11782" max="11782" width="14.42578125" style="37" customWidth="1"/>
    <col min="11783" max="11783" width="11.85546875" style="37" customWidth="1"/>
    <col min="11784" max="12028" width="9.140625" style="37"/>
    <col min="12029" max="12029" width="5.7109375" style="37" customWidth="1"/>
    <col min="12030" max="12030" width="40.42578125" style="37" customWidth="1"/>
    <col min="12031" max="12031" width="13.5703125" style="37" customWidth="1"/>
    <col min="12032" max="12032" width="8.7109375" style="37" customWidth="1"/>
    <col min="12033" max="12033" width="6.7109375" style="37" bestFit="1" customWidth="1"/>
    <col min="12034" max="12034" width="10.28515625" style="37" customWidth="1"/>
    <col min="12035" max="12035" width="13.140625" style="37" bestFit="1" customWidth="1"/>
    <col min="12036" max="12036" width="26" style="37" customWidth="1"/>
    <col min="12037" max="12037" width="13.85546875" style="37" customWidth="1"/>
    <col min="12038" max="12038" width="14.42578125" style="37" customWidth="1"/>
    <col min="12039" max="12039" width="11.85546875" style="37" customWidth="1"/>
    <col min="12040" max="12284" width="9.140625" style="37"/>
    <col min="12285" max="12285" width="5.7109375" style="37" customWidth="1"/>
    <col min="12286" max="12286" width="40.42578125" style="37" customWidth="1"/>
    <col min="12287" max="12287" width="13.5703125" style="37" customWidth="1"/>
    <col min="12288" max="12288" width="8.7109375" style="37" customWidth="1"/>
    <col min="12289" max="12289" width="6.7109375" style="37" bestFit="1" customWidth="1"/>
    <col min="12290" max="12290" width="10.28515625" style="37" customWidth="1"/>
    <col min="12291" max="12291" width="13.140625" style="37" bestFit="1" customWidth="1"/>
    <col min="12292" max="12292" width="26" style="37" customWidth="1"/>
    <col min="12293" max="12293" width="13.85546875" style="37" customWidth="1"/>
    <col min="12294" max="12294" width="14.42578125" style="37" customWidth="1"/>
    <col min="12295" max="12295" width="11.85546875" style="37" customWidth="1"/>
    <col min="12296" max="12540" width="9.140625" style="37"/>
    <col min="12541" max="12541" width="5.7109375" style="37" customWidth="1"/>
    <col min="12542" max="12542" width="40.42578125" style="37" customWidth="1"/>
    <col min="12543" max="12543" width="13.5703125" style="37" customWidth="1"/>
    <col min="12544" max="12544" width="8.7109375" style="37" customWidth="1"/>
    <col min="12545" max="12545" width="6.7109375" style="37" bestFit="1" customWidth="1"/>
    <col min="12546" max="12546" width="10.28515625" style="37" customWidth="1"/>
    <col min="12547" max="12547" width="13.140625" style="37" bestFit="1" customWidth="1"/>
    <col min="12548" max="12548" width="26" style="37" customWidth="1"/>
    <col min="12549" max="12549" width="13.85546875" style="37" customWidth="1"/>
    <col min="12550" max="12550" width="14.42578125" style="37" customWidth="1"/>
    <col min="12551" max="12551" width="11.85546875" style="37" customWidth="1"/>
    <col min="12552" max="12796" width="9.140625" style="37"/>
    <col min="12797" max="12797" width="5.7109375" style="37" customWidth="1"/>
    <col min="12798" max="12798" width="40.42578125" style="37" customWidth="1"/>
    <col min="12799" max="12799" width="13.5703125" style="37" customWidth="1"/>
    <col min="12800" max="12800" width="8.7109375" style="37" customWidth="1"/>
    <col min="12801" max="12801" width="6.7109375" style="37" bestFit="1" customWidth="1"/>
    <col min="12802" max="12802" width="10.28515625" style="37" customWidth="1"/>
    <col min="12803" max="12803" width="13.140625" style="37" bestFit="1" customWidth="1"/>
    <col min="12804" max="12804" width="26" style="37" customWidth="1"/>
    <col min="12805" max="12805" width="13.85546875" style="37" customWidth="1"/>
    <col min="12806" max="12806" width="14.42578125" style="37" customWidth="1"/>
    <col min="12807" max="12807" width="11.85546875" style="37" customWidth="1"/>
    <col min="12808" max="13052" width="9.140625" style="37"/>
    <col min="13053" max="13053" width="5.7109375" style="37" customWidth="1"/>
    <col min="13054" max="13054" width="40.42578125" style="37" customWidth="1"/>
    <col min="13055" max="13055" width="13.5703125" style="37" customWidth="1"/>
    <col min="13056" max="13056" width="8.7109375" style="37" customWidth="1"/>
    <col min="13057" max="13057" width="6.7109375" style="37" bestFit="1" customWidth="1"/>
    <col min="13058" max="13058" width="10.28515625" style="37" customWidth="1"/>
    <col min="13059" max="13059" width="13.140625" style="37" bestFit="1" customWidth="1"/>
    <col min="13060" max="13060" width="26" style="37" customWidth="1"/>
    <col min="13061" max="13061" width="13.85546875" style="37" customWidth="1"/>
    <col min="13062" max="13062" width="14.42578125" style="37" customWidth="1"/>
    <col min="13063" max="13063" width="11.85546875" style="37" customWidth="1"/>
    <col min="13064" max="13308" width="9.140625" style="37"/>
    <col min="13309" max="13309" width="5.7109375" style="37" customWidth="1"/>
    <col min="13310" max="13310" width="40.42578125" style="37" customWidth="1"/>
    <col min="13311" max="13311" width="13.5703125" style="37" customWidth="1"/>
    <col min="13312" max="13312" width="8.7109375" style="37" customWidth="1"/>
    <col min="13313" max="13313" width="6.7109375" style="37" bestFit="1" customWidth="1"/>
    <col min="13314" max="13314" width="10.28515625" style="37" customWidth="1"/>
    <col min="13315" max="13315" width="13.140625" style="37" bestFit="1" customWidth="1"/>
    <col min="13316" max="13316" width="26" style="37" customWidth="1"/>
    <col min="13317" max="13317" width="13.85546875" style="37" customWidth="1"/>
    <col min="13318" max="13318" width="14.42578125" style="37" customWidth="1"/>
    <col min="13319" max="13319" width="11.85546875" style="37" customWidth="1"/>
    <col min="13320" max="13564" width="9.140625" style="37"/>
    <col min="13565" max="13565" width="5.7109375" style="37" customWidth="1"/>
    <col min="13566" max="13566" width="40.42578125" style="37" customWidth="1"/>
    <col min="13567" max="13567" width="13.5703125" style="37" customWidth="1"/>
    <col min="13568" max="13568" width="8.7109375" style="37" customWidth="1"/>
    <col min="13569" max="13569" width="6.7109375" style="37" bestFit="1" customWidth="1"/>
    <col min="13570" max="13570" width="10.28515625" style="37" customWidth="1"/>
    <col min="13571" max="13571" width="13.140625" style="37" bestFit="1" customWidth="1"/>
    <col min="13572" max="13572" width="26" style="37" customWidth="1"/>
    <col min="13573" max="13573" width="13.85546875" style="37" customWidth="1"/>
    <col min="13574" max="13574" width="14.42578125" style="37" customWidth="1"/>
    <col min="13575" max="13575" width="11.85546875" style="37" customWidth="1"/>
    <col min="13576" max="13820" width="9.140625" style="37"/>
    <col min="13821" max="13821" width="5.7109375" style="37" customWidth="1"/>
    <col min="13822" max="13822" width="40.42578125" style="37" customWidth="1"/>
    <col min="13823" max="13823" width="13.5703125" style="37" customWidth="1"/>
    <col min="13824" max="13824" width="8.7109375" style="37" customWidth="1"/>
    <col min="13825" max="13825" width="6.7109375" style="37" bestFit="1" customWidth="1"/>
    <col min="13826" max="13826" width="10.28515625" style="37" customWidth="1"/>
    <col min="13827" max="13827" width="13.140625" style="37" bestFit="1" customWidth="1"/>
    <col min="13828" max="13828" width="26" style="37" customWidth="1"/>
    <col min="13829" max="13829" width="13.85546875" style="37" customWidth="1"/>
    <col min="13830" max="13830" width="14.42578125" style="37" customWidth="1"/>
    <col min="13831" max="13831" width="11.85546875" style="37" customWidth="1"/>
    <col min="13832" max="14076" width="9.140625" style="37"/>
    <col min="14077" max="14077" width="5.7109375" style="37" customWidth="1"/>
    <col min="14078" max="14078" width="40.42578125" style="37" customWidth="1"/>
    <col min="14079" max="14079" width="13.5703125" style="37" customWidth="1"/>
    <col min="14080" max="14080" width="8.7109375" style="37" customWidth="1"/>
    <col min="14081" max="14081" width="6.7109375" style="37" bestFit="1" customWidth="1"/>
    <col min="14082" max="14082" width="10.28515625" style="37" customWidth="1"/>
    <col min="14083" max="14083" width="13.140625" style="37" bestFit="1" customWidth="1"/>
    <col min="14084" max="14084" width="26" style="37" customWidth="1"/>
    <col min="14085" max="14085" width="13.85546875" style="37" customWidth="1"/>
    <col min="14086" max="14086" width="14.42578125" style="37" customWidth="1"/>
    <col min="14087" max="14087" width="11.85546875" style="37" customWidth="1"/>
    <col min="14088" max="14332" width="9.140625" style="37"/>
    <col min="14333" max="14333" width="5.7109375" style="37" customWidth="1"/>
    <col min="14334" max="14334" width="40.42578125" style="37" customWidth="1"/>
    <col min="14335" max="14335" width="13.5703125" style="37" customWidth="1"/>
    <col min="14336" max="14336" width="8.7109375" style="37" customWidth="1"/>
    <col min="14337" max="14337" width="6.7109375" style="37" bestFit="1" customWidth="1"/>
    <col min="14338" max="14338" width="10.28515625" style="37" customWidth="1"/>
    <col min="14339" max="14339" width="13.140625" style="37" bestFit="1" customWidth="1"/>
    <col min="14340" max="14340" width="26" style="37" customWidth="1"/>
    <col min="14341" max="14341" width="13.85546875" style="37" customWidth="1"/>
    <col min="14342" max="14342" width="14.42578125" style="37" customWidth="1"/>
    <col min="14343" max="14343" width="11.85546875" style="37" customWidth="1"/>
    <col min="14344" max="14588" width="9.140625" style="37"/>
    <col min="14589" max="14589" width="5.7109375" style="37" customWidth="1"/>
    <col min="14590" max="14590" width="40.42578125" style="37" customWidth="1"/>
    <col min="14591" max="14591" width="13.5703125" style="37" customWidth="1"/>
    <col min="14592" max="14592" width="8.7109375" style="37" customWidth="1"/>
    <col min="14593" max="14593" width="6.7109375" style="37" bestFit="1" customWidth="1"/>
    <col min="14594" max="14594" width="10.28515625" style="37" customWidth="1"/>
    <col min="14595" max="14595" width="13.140625" style="37" bestFit="1" customWidth="1"/>
    <col min="14596" max="14596" width="26" style="37" customWidth="1"/>
    <col min="14597" max="14597" width="13.85546875" style="37" customWidth="1"/>
    <col min="14598" max="14598" width="14.42578125" style="37" customWidth="1"/>
    <col min="14599" max="14599" width="11.85546875" style="37" customWidth="1"/>
    <col min="14600" max="14844" width="9.140625" style="37"/>
    <col min="14845" max="14845" width="5.7109375" style="37" customWidth="1"/>
    <col min="14846" max="14846" width="40.42578125" style="37" customWidth="1"/>
    <col min="14847" max="14847" width="13.5703125" style="37" customWidth="1"/>
    <col min="14848" max="14848" width="8.7109375" style="37" customWidth="1"/>
    <col min="14849" max="14849" width="6.7109375" style="37" bestFit="1" customWidth="1"/>
    <col min="14850" max="14850" width="10.28515625" style="37" customWidth="1"/>
    <col min="14851" max="14851" width="13.140625" style="37" bestFit="1" customWidth="1"/>
    <col min="14852" max="14852" width="26" style="37" customWidth="1"/>
    <col min="14853" max="14853" width="13.85546875" style="37" customWidth="1"/>
    <col min="14854" max="14854" width="14.42578125" style="37" customWidth="1"/>
    <col min="14855" max="14855" width="11.85546875" style="37" customWidth="1"/>
    <col min="14856" max="15100" width="9.140625" style="37"/>
    <col min="15101" max="15101" width="5.7109375" style="37" customWidth="1"/>
    <col min="15102" max="15102" width="40.42578125" style="37" customWidth="1"/>
    <col min="15103" max="15103" width="13.5703125" style="37" customWidth="1"/>
    <col min="15104" max="15104" width="8.7109375" style="37" customWidth="1"/>
    <col min="15105" max="15105" width="6.7109375" style="37" bestFit="1" customWidth="1"/>
    <col min="15106" max="15106" width="10.28515625" style="37" customWidth="1"/>
    <col min="15107" max="15107" width="13.140625" style="37" bestFit="1" customWidth="1"/>
    <col min="15108" max="15108" width="26" style="37" customWidth="1"/>
    <col min="15109" max="15109" width="13.85546875" style="37" customWidth="1"/>
    <col min="15110" max="15110" width="14.42578125" style="37" customWidth="1"/>
    <col min="15111" max="15111" width="11.85546875" style="37" customWidth="1"/>
    <col min="15112" max="15356" width="9.140625" style="37"/>
    <col min="15357" max="15357" width="5.7109375" style="37" customWidth="1"/>
    <col min="15358" max="15358" width="40.42578125" style="37" customWidth="1"/>
    <col min="15359" max="15359" width="13.5703125" style="37" customWidth="1"/>
    <col min="15360" max="15360" width="8.7109375" style="37" customWidth="1"/>
    <col min="15361" max="15361" width="6.7109375" style="37" bestFit="1" customWidth="1"/>
    <col min="15362" max="15362" width="10.28515625" style="37" customWidth="1"/>
    <col min="15363" max="15363" width="13.140625" style="37" bestFit="1" customWidth="1"/>
    <col min="15364" max="15364" width="26" style="37" customWidth="1"/>
    <col min="15365" max="15365" width="13.85546875" style="37" customWidth="1"/>
    <col min="15366" max="15366" width="14.42578125" style="37" customWidth="1"/>
    <col min="15367" max="15367" width="11.85546875" style="37" customWidth="1"/>
    <col min="15368" max="15612" width="9.140625" style="37"/>
    <col min="15613" max="15613" width="5.7109375" style="37" customWidth="1"/>
    <col min="15614" max="15614" width="40.42578125" style="37" customWidth="1"/>
    <col min="15615" max="15615" width="13.5703125" style="37" customWidth="1"/>
    <col min="15616" max="15616" width="8.7109375" style="37" customWidth="1"/>
    <col min="15617" max="15617" width="6.7109375" style="37" bestFit="1" customWidth="1"/>
    <col min="15618" max="15618" width="10.28515625" style="37" customWidth="1"/>
    <col min="15619" max="15619" width="13.140625" style="37" bestFit="1" customWidth="1"/>
    <col min="15620" max="15620" width="26" style="37" customWidth="1"/>
    <col min="15621" max="15621" width="13.85546875" style="37" customWidth="1"/>
    <col min="15622" max="15622" width="14.42578125" style="37" customWidth="1"/>
    <col min="15623" max="15623" width="11.85546875" style="37" customWidth="1"/>
    <col min="15624" max="15868" width="9.140625" style="37"/>
    <col min="15869" max="15869" width="5.7109375" style="37" customWidth="1"/>
    <col min="15870" max="15870" width="40.42578125" style="37" customWidth="1"/>
    <col min="15871" max="15871" width="13.5703125" style="37" customWidth="1"/>
    <col min="15872" max="15872" width="8.7109375" style="37" customWidth="1"/>
    <col min="15873" max="15873" width="6.7109375" style="37" bestFit="1" customWidth="1"/>
    <col min="15874" max="15874" width="10.28515625" style="37" customWidth="1"/>
    <col min="15875" max="15875" width="13.140625" style="37" bestFit="1" customWidth="1"/>
    <col min="15876" max="15876" width="26" style="37" customWidth="1"/>
    <col min="15877" max="15877" width="13.85546875" style="37" customWidth="1"/>
    <col min="15878" max="15878" width="14.42578125" style="37" customWidth="1"/>
    <col min="15879" max="15879" width="11.85546875" style="37" customWidth="1"/>
    <col min="15880" max="16124" width="9.140625" style="37"/>
    <col min="16125" max="16125" width="5.7109375" style="37" customWidth="1"/>
    <col min="16126" max="16126" width="40.42578125" style="37" customWidth="1"/>
    <col min="16127" max="16127" width="13.5703125" style="37" customWidth="1"/>
    <col min="16128" max="16128" width="8.7109375" style="37" customWidth="1"/>
    <col min="16129" max="16129" width="6.7109375" style="37" bestFit="1" customWidth="1"/>
    <col min="16130" max="16130" width="10.28515625" style="37" customWidth="1"/>
    <col min="16131" max="16131" width="13.140625" style="37" bestFit="1" customWidth="1"/>
    <col min="16132" max="16132" width="26" style="37" customWidth="1"/>
    <col min="16133" max="16133" width="13.85546875" style="37" customWidth="1"/>
    <col min="16134" max="16134" width="14.42578125" style="37" customWidth="1"/>
    <col min="16135" max="16135" width="11.85546875" style="37" customWidth="1"/>
    <col min="16136" max="16384" width="9.140625" style="37"/>
  </cols>
  <sheetData>
    <row r="1" spans="1:8" ht="18" customHeight="1">
      <c r="B1" s="1057" t="s">
        <v>146</v>
      </c>
      <c r="C1" s="1057"/>
      <c r="D1" s="1057"/>
      <c r="E1" s="1057"/>
      <c r="F1" s="88"/>
      <c r="G1" s="88"/>
      <c r="H1" s="89"/>
    </row>
    <row r="2" spans="1:8" ht="18">
      <c r="A2" s="90"/>
      <c r="B2" s="90"/>
      <c r="C2" s="90"/>
      <c r="D2" s="90"/>
      <c r="E2" s="90"/>
      <c r="F2" s="90"/>
      <c r="G2" s="91" t="s">
        <v>1874</v>
      </c>
      <c r="H2" s="89"/>
    </row>
    <row r="3" spans="1:8" ht="32.25" customHeight="1">
      <c r="B3" s="1058" t="s">
        <v>147</v>
      </c>
      <c r="C3" s="1058"/>
      <c r="D3" s="1058"/>
      <c r="E3" s="1058"/>
      <c r="F3" s="1058"/>
      <c r="G3" s="92"/>
      <c r="H3" s="89"/>
    </row>
    <row r="4" spans="1:8">
      <c r="A4" s="93"/>
      <c r="B4" s="93"/>
      <c r="C4" s="93"/>
      <c r="D4" s="93"/>
      <c r="E4" s="93"/>
      <c r="F4" s="93"/>
      <c r="G4" s="93"/>
      <c r="H4" s="89"/>
    </row>
    <row r="5" spans="1:8" ht="30">
      <c r="A5" s="94" t="s">
        <v>148</v>
      </c>
      <c r="B5" s="95" t="s">
        <v>149</v>
      </c>
      <c r="C5" s="96" t="s">
        <v>5</v>
      </c>
      <c r="D5" s="94" t="s">
        <v>6</v>
      </c>
      <c r="E5" s="94" t="s">
        <v>10</v>
      </c>
      <c r="F5" s="95" t="s">
        <v>150</v>
      </c>
      <c r="G5" s="94" t="s">
        <v>151</v>
      </c>
      <c r="H5" s="89"/>
    </row>
    <row r="6" spans="1:8">
      <c r="A6" s="94">
        <v>1</v>
      </c>
      <c r="B6" s="95">
        <v>2</v>
      </c>
      <c r="C6" s="96">
        <v>3</v>
      </c>
      <c r="D6" s="94">
        <v>4</v>
      </c>
      <c r="E6" s="94">
        <v>5</v>
      </c>
      <c r="F6" s="95">
        <v>6</v>
      </c>
      <c r="G6" s="94">
        <v>7</v>
      </c>
      <c r="H6" s="89"/>
    </row>
    <row r="7" spans="1:8" ht="17.25" customHeight="1">
      <c r="A7" s="97">
        <v>1</v>
      </c>
      <c r="B7" s="98" t="s">
        <v>152</v>
      </c>
      <c r="C7" s="99">
        <v>7130830063</v>
      </c>
      <c r="D7" s="97" t="s">
        <v>153</v>
      </c>
      <c r="E7" s="97">
        <v>3.1</v>
      </c>
      <c r="F7" s="100">
        <f>VLOOKUP(C7,'SOR RATE 2025-26'!A:D,4,0)</f>
        <v>108629.07</v>
      </c>
      <c r="G7" s="101">
        <f>F7*E7</f>
        <v>336750.11700000003</v>
      </c>
      <c r="H7" s="89"/>
    </row>
    <row r="8" spans="1:8" ht="30" customHeight="1">
      <c r="A8" s="468">
        <v>2</v>
      </c>
      <c r="B8" s="98" t="s">
        <v>154</v>
      </c>
      <c r="C8" s="99">
        <v>7130830051</v>
      </c>
      <c r="D8" s="97" t="s">
        <v>15</v>
      </c>
      <c r="E8" s="97">
        <v>6</v>
      </c>
      <c r="F8" s="100">
        <f>VLOOKUP(C8,'SOR RATE 2025-26'!A:D,4,0)</f>
        <v>190.35</v>
      </c>
      <c r="G8" s="101">
        <f>E8*F8</f>
        <v>1142.0999999999999</v>
      </c>
      <c r="H8" s="89"/>
    </row>
    <row r="9" spans="1:8" ht="17.25" customHeight="1">
      <c r="A9" s="97">
        <v>3</v>
      </c>
      <c r="B9" s="102" t="s">
        <v>28</v>
      </c>
      <c r="C9" s="103">
        <v>7130820009</v>
      </c>
      <c r="D9" s="104" t="s">
        <v>15</v>
      </c>
      <c r="E9" s="97">
        <v>6</v>
      </c>
      <c r="F9" s="100">
        <f>VLOOKUP(C9,'SOR RATE 2025-26'!A:D,4,0)</f>
        <v>296.99</v>
      </c>
      <c r="G9" s="101">
        <f>E9*F9</f>
        <v>1781.94</v>
      </c>
      <c r="H9" s="46"/>
    </row>
    <row r="10" spans="1:8" ht="27" customHeight="1">
      <c r="A10" s="1059">
        <v>4</v>
      </c>
      <c r="B10" s="98" t="s">
        <v>155</v>
      </c>
      <c r="C10" s="105"/>
      <c r="D10" s="106"/>
      <c r="E10" s="106"/>
      <c r="F10" s="100"/>
      <c r="G10" s="107"/>
      <c r="H10" s="756" t="s">
        <v>1857</v>
      </c>
    </row>
    <row r="11" spans="1:8" ht="17.25" customHeight="1">
      <c r="A11" s="1059"/>
      <c r="B11" s="98" t="s">
        <v>156</v>
      </c>
      <c r="C11" s="99">
        <v>7130870045</v>
      </c>
      <c r="D11" s="97" t="s">
        <v>18</v>
      </c>
      <c r="E11" s="97">
        <f>'[25]A-1'!E37</f>
        <v>49</v>
      </c>
      <c r="F11" s="100">
        <f>VLOOKUP(C11,'SOR RATE 2025-26'!A:D,4,0)/1000</f>
        <v>71.584320000000005</v>
      </c>
      <c r="G11" s="101">
        <f t="shared" ref="G11:G18" si="0">F11*E11</f>
        <v>3507.6316800000004</v>
      </c>
      <c r="H11" s="89"/>
    </row>
    <row r="12" spans="1:8" ht="17.25" customHeight="1">
      <c r="A12" s="1059"/>
      <c r="B12" s="98" t="s">
        <v>157</v>
      </c>
      <c r="C12" s="99">
        <v>7130870043</v>
      </c>
      <c r="D12" s="97" t="s">
        <v>18</v>
      </c>
      <c r="E12" s="97">
        <v>20</v>
      </c>
      <c r="F12" s="100">
        <f>VLOOKUP(C12,'SOR RATE 2025-26'!A:D,4,0)/1000</f>
        <v>71.584320000000005</v>
      </c>
      <c r="G12" s="101">
        <f t="shared" si="0"/>
        <v>1431.6864</v>
      </c>
      <c r="H12" s="89"/>
    </row>
    <row r="13" spans="1:8" ht="17.25" customHeight="1">
      <c r="A13" s="1059"/>
      <c r="B13" s="98" t="s">
        <v>158</v>
      </c>
      <c r="C13" s="99">
        <v>7130897759</v>
      </c>
      <c r="D13" s="97" t="s">
        <v>53</v>
      </c>
      <c r="E13" s="97">
        <v>1</v>
      </c>
      <c r="F13" s="100">
        <f>VLOOKUP(C13,'SOR RATE 2025-26'!A:D,4,0)</f>
        <v>3934.07</v>
      </c>
      <c r="G13" s="101">
        <f t="shared" si="0"/>
        <v>3934.07</v>
      </c>
      <c r="H13" s="89"/>
    </row>
    <row r="14" spans="1:8" ht="17.25" customHeight="1">
      <c r="A14" s="1059"/>
      <c r="B14" s="98" t="s">
        <v>159</v>
      </c>
      <c r="C14" s="99">
        <v>7130620625</v>
      </c>
      <c r="D14" s="97" t="s">
        <v>18</v>
      </c>
      <c r="E14" s="97">
        <v>1.2</v>
      </c>
      <c r="F14" s="100">
        <f>VLOOKUP(C14,'SOR RATE 2025-26'!A:D,4,0)</f>
        <v>84.63</v>
      </c>
      <c r="G14" s="101">
        <f t="shared" si="0"/>
        <v>101.556</v>
      </c>
      <c r="H14" s="627"/>
    </row>
    <row r="15" spans="1:8" ht="17.25" customHeight="1">
      <c r="A15" s="1059"/>
      <c r="B15" s="98" t="s">
        <v>160</v>
      </c>
      <c r="C15" s="108">
        <v>7130620013</v>
      </c>
      <c r="D15" s="97" t="s">
        <v>15</v>
      </c>
      <c r="E15" s="97">
        <v>4</v>
      </c>
      <c r="F15" s="100">
        <f>VLOOKUP(C15,'SOR RATE 2025-26'!A:D,4,0)</f>
        <v>156.63999999999999</v>
      </c>
      <c r="G15" s="101">
        <f t="shared" si="0"/>
        <v>626.55999999999995</v>
      </c>
      <c r="H15" s="89"/>
    </row>
    <row r="16" spans="1:8" ht="17.25" customHeight="1">
      <c r="A16" s="1059"/>
      <c r="B16" s="98" t="s">
        <v>161</v>
      </c>
      <c r="C16" s="99">
        <v>7130860033</v>
      </c>
      <c r="D16" s="97" t="s">
        <v>15</v>
      </c>
      <c r="E16" s="97">
        <v>2</v>
      </c>
      <c r="F16" s="100">
        <f>VLOOKUP(C16,'SOR RATE 2025-26'!A:D,4,0)</f>
        <v>1066.71</v>
      </c>
      <c r="G16" s="101">
        <f t="shared" si="0"/>
        <v>2133.42</v>
      </c>
      <c r="H16" s="89"/>
    </row>
    <row r="17" spans="1:8" ht="17.25" customHeight="1">
      <c r="A17" s="1059"/>
      <c r="B17" s="98" t="s">
        <v>162</v>
      </c>
      <c r="C17" s="99">
        <v>7130860076</v>
      </c>
      <c r="D17" s="97" t="s">
        <v>18</v>
      </c>
      <c r="E17" s="97">
        <v>17</v>
      </c>
      <c r="F17" s="100">
        <f>VLOOKUP(C17,'SOR RATE 2025-26'!A:D,4,0)/1000</f>
        <v>90.645839999999993</v>
      </c>
      <c r="G17" s="101">
        <f t="shared" si="0"/>
        <v>1540.9792799999998</v>
      </c>
      <c r="H17" s="89"/>
    </row>
    <row r="18" spans="1:8" ht="17.25" customHeight="1">
      <c r="A18" s="1059"/>
      <c r="B18" s="98" t="s">
        <v>163</v>
      </c>
      <c r="C18" s="99">
        <v>7130620619</v>
      </c>
      <c r="D18" s="97" t="s">
        <v>18</v>
      </c>
      <c r="E18" s="97">
        <v>1.5</v>
      </c>
      <c r="F18" s="100">
        <f>VLOOKUP(C18,'SOR RATE 2025-26'!A:D,4,0)</f>
        <v>86.09</v>
      </c>
      <c r="G18" s="101">
        <f t="shared" si="0"/>
        <v>129.13499999999999</v>
      </c>
      <c r="H18" s="89"/>
    </row>
    <row r="19" spans="1:8" ht="42" customHeight="1">
      <c r="A19" s="97">
        <v>5</v>
      </c>
      <c r="B19" s="98" t="s">
        <v>164</v>
      </c>
      <c r="C19" s="99">
        <v>7130200202</v>
      </c>
      <c r="D19" s="97" t="s">
        <v>66</v>
      </c>
      <c r="E19" s="97">
        <f>(0.3*2)</f>
        <v>0.6</v>
      </c>
      <c r="F19" s="100">
        <f>VLOOKUP(C19,'SOR RATE 2025-26'!A:D,4,0)</f>
        <v>2970.0000000000005</v>
      </c>
      <c r="G19" s="101">
        <f>E19*F19</f>
        <v>1782.0000000000002</v>
      </c>
      <c r="H19" s="881" t="s">
        <v>1875</v>
      </c>
    </row>
    <row r="20" spans="1:8" ht="33" customHeight="1">
      <c r="A20" s="109">
        <v>6</v>
      </c>
      <c r="B20" s="110" t="s">
        <v>61</v>
      </c>
      <c r="C20" s="94"/>
      <c r="D20" s="628"/>
      <c r="E20" s="97"/>
      <c r="F20" s="101"/>
      <c r="G20" s="111">
        <f>SUM(G7:G19)</f>
        <v>354861.19536000001</v>
      </c>
      <c r="H20" s="89"/>
    </row>
    <row r="21" spans="1:8" ht="33" customHeight="1">
      <c r="A21" s="112">
        <v>7</v>
      </c>
      <c r="B21" s="110" t="s">
        <v>165</v>
      </c>
      <c r="C21" s="94"/>
      <c r="D21" s="628"/>
      <c r="E21" s="97"/>
      <c r="F21" s="101"/>
      <c r="G21" s="113">
        <f>G20/1.18</f>
        <v>300729.82657627121</v>
      </c>
      <c r="H21" s="89"/>
    </row>
    <row r="22" spans="1:8" ht="19.5" customHeight="1">
      <c r="A22" s="114">
        <v>8</v>
      </c>
      <c r="B22" s="102" t="s">
        <v>1765</v>
      </c>
      <c r="C22" s="629"/>
      <c r="D22" s="629"/>
      <c r="E22" s="629"/>
      <c r="F22" s="115">
        <v>7.4999999999999997E-2</v>
      </c>
      <c r="G22" s="116">
        <f>G21*F22</f>
        <v>22554.73699322034</v>
      </c>
      <c r="H22" s="89"/>
    </row>
    <row r="23" spans="1:8" ht="18.75" customHeight="1">
      <c r="A23" s="97">
        <v>9</v>
      </c>
      <c r="B23" s="117" t="s">
        <v>65</v>
      </c>
      <c r="C23" s="630"/>
      <c r="D23" s="115" t="s">
        <v>66</v>
      </c>
      <c r="E23" s="97">
        <v>0.6</v>
      </c>
      <c r="F23" s="118">
        <f>719.44986*1.029</f>
        <v>740.31390593999993</v>
      </c>
      <c r="G23" s="101">
        <f>E23*F23</f>
        <v>444.18834356399992</v>
      </c>
      <c r="H23" s="89"/>
    </row>
    <row r="24" spans="1:8" ht="47.25" customHeight="1">
      <c r="A24" s="97">
        <v>10</v>
      </c>
      <c r="B24" s="120" t="s">
        <v>166</v>
      </c>
      <c r="C24" s="631"/>
      <c r="D24" s="631"/>
      <c r="E24" s="631"/>
      <c r="F24" s="631"/>
      <c r="G24" s="121">
        <v>35073.360000000001</v>
      </c>
      <c r="H24" s="89"/>
    </row>
    <row r="25" spans="1:8" ht="19.5" customHeight="1">
      <c r="A25" s="97">
        <v>11</v>
      </c>
      <c r="B25" s="459" t="s">
        <v>1759</v>
      </c>
      <c r="C25" s="460"/>
      <c r="D25" s="122"/>
      <c r="E25" s="97"/>
      <c r="F25" s="100"/>
      <c r="G25" s="101"/>
      <c r="H25" s="89"/>
    </row>
    <row r="26" spans="1:8" s="3" customFormat="1" ht="19.5" customHeight="1">
      <c r="A26" s="283" t="s">
        <v>67</v>
      </c>
      <c r="B26" s="282" t="s">
        <v>1633</v>
      </c>
      <c r="C26" s="456"/>
      <c r="D26" s="457"/>
      <c r="E26" s="286"/>
      <c r="F26" s="286">
        <v>0.02</v>
      </c>
      <c r="G26" s="458">
        <f>G21*F26</f>
        <v>6014.5965315254243</v>
      </c>
      <c r="H26" s="89"/>
    </row>
    <row r="27" spans="1:8" s="3" customFormat="1" ht="27.75" customHeight="1">
      <c r="A27" s="211">
        <v>12</v>
      </c>
      <c r="B27" s="972" t="s">
        <v>167</v>
      </c>
      <c r="C27" s="575"/>
      <c r="D27" s="577"/>
      <c r="E27" s="573"/>
      <c r="F27" s="573">
        <v>0.02</v>
      </c>
      <c r="G27" s="973">
        <f>(((80886.42/1.18)*3.1)/2)*0.02</f>
        <v>2124.9822203389831</v>
      </c>
      <c r="H27" s="92"/>
    </row>
    <row r="28" spans="1:8" ht="51.75" customHeight="1">
      <c r="A28" s="124">
        <v>13</v>
      </c>
      <c r="B28" s="282" t="s">
        <v>1856</v>
      </c>
      <c r="C28" s="125"/>
      <c r="D28" s="123"/>
      <c r="E28" s="123"/>
      <c r="F28" s="126"/>
      <c r="G28" s="101">
        <f>(G21+G22+G23+G24+G26+G27)*0.125</f>
        <v>45867.711333114996</v>
      </c>
      <c r="H28" s="89"/>
    </row>
    <row r="29" spans="1:8" ht="34.5" customHeight="1">
      <c r="A29" s="94">
        <v>14</v>
      </c>
      <c r="B29" s="127" t="s">
        <v>1753</v>
      </c>
      <c r="C29" s="128"/>
      <c r="D29" s="123"/>
      <c r="E29" s="123"/>
      <c r="F29" s="129"/>
      <c r="G29" s="111">
        <f>G21+G22+G23+G24+G26+G27+G28</f>
        <v>412809.40199803497</v>
      </c>
      <c r="H29" s="89"/>
    </row>
    <row r="30" spans="1:8" ht="17.25" customHeight="1">
      <c r="A30" s="97">
        <v>15</v>
      </c>
      <c r="B30" s="102" t="s">
        <v>1784</v>
      </c>
      <c r="C30" s="128"/>
      <c r="D30" s="123"/>
      <c r="E30" s="123"/>
      <c r="F30" s="101">
        <v>0.09</v>
      </c>
      <c r="G30" s="101">
        <f>G29*F30</f>
        <v>37152.846179823144</v>
      </c>
      <c r="H30" s="89"/>
    </row>
    <row r="31" spans="1:8" ht="17.25" customHeight="1">
      <c r="A31" s="97">
        <v>16</v>
      </c>
      <c r="B31" s="102" t="s">
        <v>1785</v>
      </c>
      <c r="C31" s="128"/>
      <c r="D31" s="123"/>
      <c r="E31" s="123"/>
      <c r="F31" s="101">
        <v>0.09</v>
      </c>
      <c r="G31" s="101">
        <f>G29*F31</f>
        <v>37152.846179823144</v>
      </c>
      <c r="H31" s="89"/>
    </row>
    <row r="32" spans="1:8" ht="46.5" customHeight="1">
      <c r="A32" s="97">
        <v>17</v>
      </c>
      <c r="B32" s="98" t="s">
        <v>1945</v>
      </c>
      <c r="C32" s="98"/>
      <c r="D32" s="123"/>
      <c r="E32" s="97">
        <v>3.1</v>
      </c>
      <c r="F32" s="975">
        <f>28331-((28331*0.9)*0.04*20)+(28331*0.1)</f>
        <v>10765.78</v>
      </c>
      <c r="G32" s="101">
        <f>E32*F32</f>
        <v>33373.918000000005</v>
      </c>
      <c r="H32" s="974"/>
    </row>
    <row r="33" spans="1:14" ht="30.75" customHeight="1">
      <c r="A33" s="97">
        <v>18</v>
      </c>
      <c r="B33" s="102" t="s">
        <v>1786</v>
      </c>
      <c r="C33" s="629"/>
      <c r="D33" s="629"/>
      <c r="E33" s="629"/>
      <c r="F33" s="629"/>
      <c r="G33" s="111">
        <f>G29+G30+G31-G32</f>
        <v>453741.17635768128</v>
      </c>
      <c r="H33" s="130"/>
    </row>
    <row r="34" spans="1:14" ht="32.25" customHeight="1">
      <c r="A34" s="109">
        <v>19</v>
      </c>
      <c r="B34" s="127" t="s">
        <v>74</v>
      </c>
      <c r="C34" s="632"/>
      <c r="D34" s="632"/>
      <c r="E34" s="632"/>
      <c r="F34" s="519"/>
      <c r="G34" s="131">
        <f>ROUND(G33,0)</f>
        <v>453741</v>
      </c>
      <c r="H34" s="130"/>
    </row>
    <row r="35" spans="1:14" ht="15" customHeight="1">
      <c r="A35" s="1017" t="s">
        <v>75</v>
      </c>
      <c r="B35" s="1017"/>
      <c r="C35" s="480"/>
      <c r="D35" s="481"/>
      <c r="E35" s="249"/>
      <c r="F35" s="249"/>
      <c r="G35" s="249"/>
      <c r="H35" s="249"/>
    </row>
    <row r="36" spans="1:14" ht="45" customHeight="1">
      <c r="A36" s="742">
        <v>1</v>
      </c>
      <c r="B36" s="1018" t="s">
        <v>1931</v>
      </c>
      <c r="C36" s="1018"/>
      <c r="D36" s="1018"/>
      <c r="E36" s="1018"/>
      <c r="F36" s="1018"/>
      <c r="G36" s="1018"/>
      <c r="H36" s="691"/>
    </row>
    <row r="37" spans="1:14" ht="15" customHeight="1">
      <c r="A37" s="480">
        <v>2</v>
      </c>
      <c r="B37" s="1011" t="s">
        <v>77</v>
      </c>
      <c r="C37" s="1011"/>
      <c r="D37" s="1011"/>
      <c r="E37" s="1011"/>
      <c r="F37" s="1011"/>
      <c r="G37" s="1011"/>
      <c r="H37" s="18"/>
    </row>
    <row r="38" spans="1:14">
      <c r="A38" s="132"/>
      <c r="B38" s="89"/>
      <c r="C38" s="89"/>
      <c r="D38" s="89"/>
      <c r="E38" s="89"/>
      <c r="F38" s="89"/>
      <c r="G38" s="119"/>
      <c r="H38" s="89"/>
    </row>
    <row r="39" spans="1:14">
      <c r="A39" s="132"/>
      <c r="B39" s="89"/>
      <c r="C39" s="89"/>
      <c r="D39" s="89"/>
      <c r="E39" s="89"/>
      <c r="F39" s="89"/>
      <c r="G39" s="119"/>
      <c r="H39" s="89"/>
    </row>
    <row r="40" spans="1:14">
      <c r="A40" s="132"/>
      <c r="B40" s="89"/>
      <c r="C40" s="89"/>
      <c r="D40" s="89"/>
      <c r="E40" s="89"/>
      <c r="F40" s="89"/>
      <c r="G40" s="119"/>
      <c r="H40" s="89"/>
    </row>
    <row r="41" spans="1:14">
      <c r="N41" s="382"/>
    </row>
    <row r="58" spans="1:3" s="50" customFormat="1">
      <c r="A58" s="133"/>
      <c r="B58" s="1060"/>
      <c r="C58" s="1060"/>
    </row>
    <row r="59" spans="1:3" s="50" customFormat="1">
      <c r="A59" s="133"/>
      <c r="B59" s="46"/>
      <c r="C59" s="134"/>
    </row>
  </sheetData>
  <mergeCells count="7">
    <mergeCell ref="B1:E1"/>
    <mergeCell ref="B3:F3"/>
    <mergeCell ref="A10:A18"/>
    <mergeCell ref="B58:C58"/>
    <mergeCell ref="A35:B35"/>
    <mergeCell ref="B36:G36"/>
    <mergeCell ref="B37:G37"/>
  </mergeCells>
  <conditionalFormatting sqref="B20">
    <cfRule type="cellIs" dxfId="21" priority="2" stopIfTrue="1" operator="equal">
      <formula>"?"</formula>
    </cfRule>
  </conditionalFormatting>
  <conditionalFormatting sqref="B21">
    <cfRule type="cellIs" dxfId="20" priority="1" stopIfTrue="1" operator="equal">
      <formula>"?"</formula>
    </cfRule>
  </conditionalFormatting>
  <pageMargins left="0.7" right="0.7" top="0.75" bottom="0.75" header="0.3" footer="0.3"/>
  <pageSetup scale="51"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pane xSplit="3" ySplit="7" topLeftCell="D35" activePane="bottomRight" state="frozen"/>
      <selection pane="topRight" activeCell="D1" sqref="D1"/>
      <selection pane="bottomLeft" activeCell="A8" sqref="A8"/>
      <selection pane="bottomRight" activeCell="G39" sqref="G39"/>
    </sheetView>
  </sheetViews>
  <sheetFormatPr defaultRowHeight="15"/>
  <cols>
    <col min="1" max="1" width="4.85546875" style="87" customWidth="1"/>
    <col min="2" max="2" width="50.140625" style="37" customWidth="1"/>
    <col min="3" max="3" width="13.42578125" style="37" customWidth="1"/>
    <col min="4" max="4" width="6.28515625" style="37" customWidth="1"/>
    <col min="5" max="5" width="8" style="37" customWidth="1"/>
    <col min="6" max="6" width="9.28515625" style="37" customWidth="1"/>
    <col min="7" max="7" width="11.28515625" style="37" customWidth="1"/>
    <col min="8" max="8" width="19.42578125" style="37" customWidth="1"/>
    <col min="9" max="9" width="18.28515625" style="37" customWidth="1"/>
    <col min="10" max="10" width="9.140625" style="37"/>
    <col min="11" max="11" width="6.28515625" style="37" customWidth="1"/>
    <col min="12" max="255" width="9.140625" style="37"/>
    <col min="256" max="256" width="4.85546875" style="37" customWidth="1"/>
    <col min="257" max="257" width="48.140625" style="37" customWidth="1"/>
    <col min="258" max="258" width="13.42578125" style="37" customWidth="1"/>
    <col min="259" max="259" width="6.28515625" style="37" customWidth="1"/>
    <col min="260" max="260" width="8" style="37" customWidth="1"/>
    <col min="261" max="261" width="9.28515625" style="37" customWidth="1"/>
    <col min="262" max="262" width="11.28515625" style="37" customWidth="1"/>
    <col min="263" max="263" width="19.85546875" style="37" customWidth="1"/>
    <col min="264" max="264" width="10.28515625" style="37" customWidth="1"/>
    <col min="265" max="265" width="18.28515625" style="37" customWidth="1"/>
    <col min="266" max="266" width="9.140625" style="37"/>
    <col min="267" max="267" width="6.28515625" style="37" customWidth="1"/>
    <col min="268" max="511" width="9.140625" style="37"/>
    <col min="512" max="512" width="4.85546875" style="37" customWidth="1"/>
    <col min="513" max="513" width="48.140625" style="37" customWidth="1"/>
    <col min="514" max="514" width="13.42578125" style="37" customWidth="1"/>
    <col min="515" max="515" width="6.28515625" style="37" customWidth="1"/>
    <col min="516" max="516" width="8" style="37" customWidth="1"/>
    <col min="517" max="517" width="9.28515625" style="37" customWidth="1"/>
    <col min="518" max="518" width="11.28515625" style="37" customWidth="1"/>
    <col min="519" max="519" width="19.85546875" style="37" customWidth="1"/>
    <col min="520" max="520" width="10.28515625" style="37" customWidth="1"/>
    <col min="521" max="521" width="18.28515625" style="37" customWidth="1"/>
    <col min="522" max="522" width="9.140625" style="37"/>
    <col min="523" max="523" width="6.28515625" style="37" customWidth="1"/>
    <col min="524" max="767" width="9.140625" style="37"/>
    <col min="768" max="768" width="4.85546875" style="37" customWidth="1"/>
    <col min="769" max="769" width="48.140625" style="37" customWidth="1"/>
    <col min="770" max="770" width="13.42578125" style="37" customWidth="1"/>
    <col min="771" max="771" width="6.28515625" style="37" customWidth="1"/>
    <col min="772" max="772" width="8" style="37" customWidth="1"/>
    <col min="773" max="773" width="9.28515625" style="37" customWidth="1"/>
    <col min="774" max="774" width="11.28515625" style="37" customWidth="1"/>
    <col min="775" max="775" width="19.85546875" style="37" customWidth="1"/>
    <col min="776" max="776" width="10.28515625" style="37" customWidth="1"/>
    <col min="777" max="777" width="18.28515625" style="37" customWidth="1"/>
    <col min="778" max="778" width="9.140625" style="37"/>
    <col min="779" max="779" width="6.28515625" style="37" customWidth="1"/>
    <col min="780" max="1023" width="9.140625" style="37"/>
    <col min="1024" max="1024" width="4.85546875" style="37" customWidth="1"/>
    <col min="1025" max="1025" width="48.140625" style="37" customWidth="1"/>
    <col min="1026" max="1026" width="13.42578125" style="37" customWidth="1"/>
    <col min="1027" max="1027" width="6.28515625" style="37" customWidth="1"/>
    <col min="1028" max="1028" width="8" style="37" customWidth="1"/>
    <col min="1029" max="1029" width="9.28515625" style="37" customWidth="1"/>
    <col min="1030" max="1030" width="11.28515625" style="37" customWidth="1"/>
    <col min="1031" max="1031" width="19.85546875" style="37" customWidth="1"/>
    <col min="1032" max="1032" width="10.28515625" style="37" customWidth="1"/>
    <col min="1033" max="1033" width="18.28515625" style="37" customWidth="1"/>
    <col min="1034" max="1034" width="9.140625" style="37"/>
    <col min="1035" max="1035" width="6.28515625" style="37" customWidth="1"/>
    <col min="1036" max="1279" width="9.140625" style="37"/>
    <col min="1280" max="1280" width="4.85546875" style="37" customWidth="1"/>
    <col min="1281" max="1281" width="48.140625" style="37" customWidth="1"/>
    <col min="1282" max="1282" width="13.42578125" style="37" customWidth="1"/>
    <col min="1283" max="1283" width="6.28515625" style="37" customWidth="1"/>
    <col min="1284" max="1284" width="8" style="37" customWidth="1"/>
    <col min="1285" max="1285" width="9.28515625" style="37" customWidth="1"/>
    <col min="1286" max="1286" width="11.28515625" style="37" customWidth="1"/>
    <col min="1287" max="1287" width="19.85546875" style="37" customWidth="1"/>
    <col min="1288" max="1288" width="10.28515625" style="37" customWidth="1"/>
    <col min="1289" max="1289" width="18.28515625" style="37" customWidth="1"/>
    <col min="1290" max="1290" width="9.140625" style="37"/>
    <col min="1291" max="1291" width="6.28515625" style="37" customWidth="1"/>
    <col min="1292" max="1535" width="9.140625" style="37"/>
    <col min="1536" max="1536" width="4.85546875" style="37" customWidth="1"/>
    <col min="1537" max="1537" width="48.140625" style="37" customWidth="1"/>
    <col min="1538" max="1538" width="13.42578125" style="37" customWidth="1"/>
    <col min="1539" max="1539" width="6.28515625" style="37" customWidth="1"/>
    <col min="1540" max="1540" width="8" style="37" customWidth="1"/>
    <col min="1541" max="1541" width="9.28515625" style="37" customWidth="1"/>
    <col min="1542" max="1542" width="11.28515625" style="37" customWidth="1"/>
    <col min="1543" max="1543" width="19.85546875" style="37" customWidth="1"/>
    <col min="1544" max="1544" width="10.28515625" style="37" customWidth="1"/>
    <col min="1545" max="1545" width="18.28515625" style="37" customWidth="1"/>
    <col min="1546" max="1546" width="9.140625" style="37"/>
    <col min="1547" max="1547" width="6.28515625" style="37" customWidth="1"/>
    <col min="1548" max="1791" width="9.140625" style="37"/>
    <col min="1792" max="1792" width="4.85546875" style="37" customWidth="1"/>
    <col min="1793" max="1793" width="48.140625" style="37" customWidth="1"/>
    <col min="1794" max="1794" width="13.42578125" style="37" customWidth="1"/>
    <col min="1795" max="1795" width="6.28515625" style="37" customWidth="1"/>
    <col min="1796" max="1796" width="8" style="37" customWidth="1"/>
    <col min="1797" max="1797" width="9.28515625" style="37" customWidth="1"/>
    <col min="1798" max="1798" width="11.28515625" style="37" customWidth="1"/>
    <col min="1799" max="1799" width="19.85546875" style="37" customWidth="1"/>
    <col min="1800" max="1800" width="10.28515625" style="37" customWidth="1"/>
    <col min="1801" max="1801" width="18.28515625" style="37" customWidth="1"/>
    <col min="1802" max="1802" width="9.140625" style="37"/>
    <col min="1803" max="1803" width="6.28515625" style="37" customWidth="1"/>
    <col min="1804" max="2047" width="9.140625" style="37"/>
    <col min="2048" max="2048" width="4.85546875" style="37" customWidth="1"/>
    <col min="2049" max="2049" width="48.140625" style="37" customWidth="1"/>
    <col min="2050" max="2050" width="13.42578125" style="37" customWidth="1"/>
    <col min="2051" max="2051" width="6.28515625" style="37" customWidth="1"/>
    <col min="2052" max="2052" width="8" style="37" customWidth="1"/>
    <col min="2053" max="2053" width="9.28515625" style="37" customWidth="1"/>
    <col min="2054" max="2054" width="11.28515625" style="37" customWidth="1"/>
    <col min="2055" max="2055" width="19.85546875" style="37" customWidth="1"/>
    <col min="2056" max="2056" width="10.28515625" style="37" customWidth="1"/>
    <col min="2057" max="2057" width="18.28515625" style="37" customWidth="1"/>
    <col min="2058" max="2058" width="9.140625" style="37"/>
    <col min="2059" max="2059" width="6.28515625" style="37" customWidth="1"/>
    <col min="2060" max="2303" width="9.140625" style="37"/>
    <col min="2304" max="2304" width="4.85546875" style="37" customWidth="1"/>
    <col min="2305" max="2305" width="48.140625" style="37" customWidth="1"/>
    <col min="2306" max="2306" width="13.42578125" style="37" customWidth="1"/>
    <col min="2307" max="2307" width="6.28515625" style="37" customWidth="1"/>
    <col min="2308" max="2308" width="8" style="37" customWidth="1"/>
    <col min="2309" max="2309" width="9.28515625" style="37" customWidth="1"/>
    <col min="2310" max="2310" width="11.28515625" style="37" customWidth="1"/>
    <col min="2311" max="2311" width="19.85546875" style="37" customWidth="1"/>
    <col min="2312" max="2312" width="10.28515625" style="37" customWidth="1"/>
    <col min="2313" max="2313" width="18.28515625" style="37" customWidth="1"/>
    <col min="2314" max="2314" width="9.140625" style="37"/>
    <col min="2315" max="2315" width="6.28515625" style="37" customWidth="1"/>
    <col min="2316" max="2559" width="9.140625" style="37"/>
    <col min="2560" max="2560" width="4.85546875" style="37" customWidth="1"/>
    <col min="2561" max="2561" width="48.140625" style="37" customWidth="1"/>
    <col min="2562" max="2562" width="13.42578125" style="37" customWidth="1"/>
    <col min="2563" max="2563" width="6.28515625" style="37" customWidth="1"/>
    <col min="2564" max="2564" width="8" style="37" customWidth="1"/>
    <col min="2565" max="2565" width="9.28515625" style="37" customWidth="1"/>
    <col min="2566" max="2566" width="11.28515625" style="37" customWidth="1"/>
    <col min="2567" max="2567" width="19.85546875" style="37" customWidth="1"/>
    <col min="2568" max="2568" width="10.28515625" style="37" customWidth="1"/>
    <col min="2569" max="2569" width="18.28515625" style="37" customWidth="1"/>
    <col min="2570" max="2570" width="9.140625" style="37"/>
    <col min="2571" max="2571" width="6.28515625" style="37" customWidth="1"/>
    <col min="2572" max="2815" width="9.140625" style="37"/>
    <col min="2816" max="2816" width="4.85546875" style="37" customWidth="1"/>
    <col min="2817" max="2817" width="48.140625" style="37" customWidth="1"/>
    <col min="2818" max="2818" width="13.42578125" style="37" customWidth="1"/>
    <col min="2819" max="2819" width="6.28515625" style="37" customWidth="1"/>
    <col min="2820" max="2820" width="8" style="37" customWidth="1"/>
    <col min="2821" max="2821" width="9.28515625" style="37" customWidth="1"/>
    <col min="2822" max="2822" width="11.28515625" style="37" customWidth="1"/>
    <col min="2823" max="2823" width="19.85546875" style="37" customWidth="1"/>
    <col min="2824" max="2824" width="10.28515625" style="37" customWidth="1"/>
    <col min="2825" max="2825" width="18.28515625" style="37" customWidth="1"/>
    <col min="2826" max="2826" width="9.140625" style="37"/>
    <col min="2827" max="2827" width="6.28515625" style="37" customWidth="1"/>
    <col min="2828" max="3071" width="9.140625" style="37"/>
    <col min="3072" max="3072" width="4.85546875" style="37" customWidth="1"/>
    <col min="3073" max="3073" width="48.140625" style="37" customWidth="1"/>
    <col min="3074" max="3074" width="13.42578125" style="37" customWidth="1"/>
    <col min="3075" max="3075" width="6.28515625" style="37" customWidth="1"/>
    <col min="3076" max="3076" width="8" style="37" customWidth="1"/>
    <col min="3077" max="3077" width="9.28515625" style="37" customWidth="1"/>
    <col min="3078" max="3078" width="11.28515625" style="37" customWidth="1"/>
    <col min="3079" max="3079" width="19.85546875" style="37" customWidth="1"/>
    <col min="3080" max="3080" width="10.28515625" style="37" customWidth="1"/>
    <col min="3081" max="3081" width="18.28515625" style="37" customWidth="1"/>
    <col min="3082" max="3082" width="9.140625" style="37"/>
    <col min="3083" max="3083" width="6.28515625" style="37" customWidth="1"/>
    <col min="3084" max="3327" width="9.140625" style="37"/>
    <col min="3328" max="3328" width="4.85546875" style="37" customWidth="1"/>
    <col min="3329" max="3329" width="48.140625" style="37" customWidth="1"/>
    <col min="3330" max="3330" width="13.42578125" style="37" customWidth="1"/>
    <col min="3331" max="3331" width="6.28515625" style="37" customWidth="1"/>
    <col min="3332" max="3332" width="8" style="37" customWidth="1"/>
    <col min="3333" max="3333" width="9.28515625" style="37" customWidth="1"/>
    <col min="3334" max="3334" width="11.28515625" style="37" customWidth="1"/>
    <col min="3335" max="3335" width="19.85546875" style="37" customWidth="1"/>
    <col min="3336" max="3336" width="10.28515625" style="37" customWidth="1"/>
    <col min="3337" max="3337" width="18.28515625" style="37" customWidth="1"/>
    <col min="3338" max="3338" width="9.140625" style="37"/>
    <col min="3339" max="3339" width="6.28515625" style="37" customWidth="1"/>
    <col min="3340" max="3583" width="9.140625" style="37"/>
    <col min="3584" max="3584" width="4.85546875" style="37" customWidth="1"/>
    <col min="3585" max="3585" width="48.140625" style="37" customWidth="1"/>
    <col min="3586" max="3586" width="13.42578125" style="37" customWidth="1"/>
    <col min="3587" max="3587" width="6.28515625" style="37" customWidth="1"/>
    <col min="3588" max="3588" width="8" style="37" customWidth="1"/>
    <col min="3589" max="3589" width="9.28515625" style="37" customWidth="1"/>
    <col min="3590" max="3590" width="11.28515625" style="37" customWidth="1"/>
    <col min="3591" max="3591" width="19.85546875" style="37" customWidth="1"/>
    <col min="3592" max="3592" width="10.28515625" style="37" customWidth="1"/>
    <col min="3593" max="3593" width="18.28515625" style="37" customWidth="1"/>
    <col min="3594" max="3594" width="9.140625" style="37"/>
    <col min="3595" max="3595" width="6.28515625" style="37" customWidth="1"/>
    <col min="3596" max="3839" width="9.140625" style="37"/>
    <col min="3840" max="3840" width="4.85546875" style="37" customWidth="1"/>
    <col min="3841" max="3841" width="48.140625" style="37" customWidth="1"/>
    <col min="3842" max="3842" width="13.42578125" style="37" customWidth="1"/>
    <col min="3843" max="3843" width="6.28515625" style="37" customWidth="1"/>
    <col min="3844" max="3844" width="8" style="37" customWidth="1"/>
    <col min="3845" max="3845" width="9.28515625" style="37" customWidth="1"/>
    <col min="3846" max="3846" width="11.28515625" style="37" customWidth="1"/>
    <col min="3847" max="3847" width="19.85546875" style="37" customWidth="1"/>
    <col min="3848" max="3848" width="10.28515625" style="37" customWidth="1"/>
    <col min="3849" max="3849" width="18.28515625" style="37" customWidth="1"/>
    <col min="3850" max="3850" width="9.140625" style="37"/>
    <col min="3851" max="3851" width="6.28515625" style="37" customWidth="1"/>
    <col min="3852" max="4095" width="9.140625" style="37"/>
    <col min="4096" max="4096" width="4.85546875" style="37" customWidth="1"/>
    <col min="4097" max="4097" width="48.140625" style="37" customWidth="1"/>
    <col min="4098" max="4098" width="13.42578125" style="37" customWidth="1"/>
    <col min="4099" max="4099" width="6.28515625" style="37" customWidth="1"/>
    <col min="4100" max="4100" width="8" style="37" customWidth="1"/>
    <col min="4101" max="4101" width="9.28515625" style="37" customWidth="1"/>
    <col min="4102" max="4102" width="11.28515625" style="37" customWidth="1"/>
    <col min="4103" max="4103" width="19.85546875" style="37" customWidth="1"/>
    <col min="4104" max="4104" width="10.28515625" style="37" customWidth="1"/>
    <col min="4105" max="4105" width="18.28515625" style="37" customWidth="1"/>
    <col min="4106" max="4106" width="9.140625" style="37"/>
    <col min="4107" max="4107" width="6.28515625" style="37" customWidth="1"/>
    <col min="4108" max="4351" width="9.140625" style="37"/>
    <col min="4352" max="4352" width="4.85546875" style="37" customWidth="1"/>
    <col min="4353" max="4353" width="48.140625" style="37" customWidth="1"/>
    <col min="4354" max="4354" width="13.42578125" style="37" customWidth="1"/>
    <col min="4355" max="4355" width="6.28515625" style="37" customWidth="1"/>
    <col min="4356" max="4356" width="8" style="37" customWidth="1"/>
    <col min="4357" max="4357" width="9.28515625" style="37" customWidth="1"/>
    <col min="4358" max="4358" width="11.28515625" style="37" customWidth="1"/>
    <col min="4359" max="4359" width="19.85546875" style="37" customWidth="1"/>
    <col min="4360" max="4360" width="10.28515625" style="37" customWidth="1"/>
    <col min="4361" max="4361" width="18.28515625" style="37" customWidth="1"/>
    <col min="4362" max="4362" width="9.140625" style="37"/>
    <col min="4363" max="4363" width="6.28515625" style="37" customWidth="1"/>
    <col min="4364" max="4607" width="9.140625" style="37"/>
    <col min="4608" max="4608" width="4.85546875" style="37" customWidth="1"/>
    <col min="4609" max="4609" width="48.140625" style="37" customWidth="1"/>
    <col min="4610" max="4610" width="13.42578125" style="37" customWidth="1"/>
    <col min="4611" max="4611" width="6.28515625" style="37" customWidth="1"/>
    <col min="4612" max="4612" width="8" style="37" customWidth="1"/>
    <col min="4613" max="4613" width="9.28515625" style="37" customWidth="1"/>
    <col min="4614" max="4614" width="11.28515625" style="37" customWidth="1"/>
    <col min="4615" max="4615" width="19.85546875" style="37" customWidth="1"/>
    <col min="4616" max="4616" width="10.28515625" style="37" customWidth="1"/>
    <col min="4617" max="4617" width="18.28515625" style="37" customWidth="1"/>
    <col min="4618" max="4618" width="9.140625" style="37"/>
    <col min="4619" max="4619" width="6.28515625" style="37" customWidth="1"/>
    <col min="4620" max="4863" width="9.140625" style="37"/>
    <col min="4864" max="4864" width="4.85546875" style="37" customWidth="1"/>
    <col min="4865" max="4865" width="48.140625" style="37" customWidth="1"/>
    <col min="4866" max="4866" width="13.42578125" style="37" customWidth="1"/>
    <col min="4867" max="4867" width="6.28515625" style="37" customWidth="1"/>
    <col min="4868" max="4868" width="8" style="37" customWidth="1"/>
    <col min="4869" max="4869" width="9.28515625" style="37" customWidth="1"/>
    <col min="4870" max="4870" width="11.28515625" style="37" customWidth="1"/>
    <col min="4871" max="4871" width="19.85546875" style="37" customWidth="1"/>
    <col min="4872" max="4872" width="10.28515625" style="37" customWidth="1"/>
    <col min="4873" max="4873" width="18.28515625" style="37" customWidth="1"/>
    <col min="4874" max="4874" width="9.140625" style="37"/>
    <col min="4875" max="4875" width="6.28515625" style="37" customWidth="1"/>
    <col min="4876" max="5119" width="9.140625" style="37"/>
    <col min="5120" max="5120" width="4.85546875" style="37" customWidth="1"/>
    <col min="5121" max="5121" width="48.140625" style="37" customWidth="1"/>
    <col min="5122" max="5122" width="13.42578125" style="37" customWidth="1"/>
    <col min="5123" max="5123" width="6.28515625" style="37" customWidth="1"/>
    <col min="5124" max="5124" width="8" style="37" customWidth="1"/>
    <col min="5125" max="5125" width="9.28515625" style="37" customWidth="1"/>
    <col min="5126" max="5126" width="11.28515625" style="37" customWidth="1"/>
    <col min="5127" max="5127" width="19.85546875" style="37" customWidth="1"/>
    <col min="5128" max="5128" width="10.28515625" style="37" customWidth="1"/>
    <col min="5129" max="5129" width="18.28515625" style="37" customWidth="1"/>
    <col min="5130" max="5130" width="9.140625" style="37"/>
    <col min="5131" max="5131" width="6.28515625" style="37" customWidth="1"/>
    <col min="5132" max="5375" width="9.140625" style="37"/>
    <col min="5376" max="5376" width="4.85546875" style="37" customWidth="1"/>
    <col min="5377" max="5377" width="48.140625" style="37" customWidth="1"/>
    <col min="5378" max="5378" width="13.42578125" style="37" customWidth="1"/>
    <col min="5379" max="5379" width="6.28515625" style="37" customWidth="1"/>
    <col min="5380" max="5380" width="8" style="37" customWidth="1"/>
    <col min="5381" max="5381" width="9.28515625" style="37" customWidth="1"/>
    <col min="5382" max="5382" width="11.28515625" style="37" customWidth="1"/>
    <col min="5383" max="5383" width="19.85546875" style="37" customWidth="1"/>
    <col min="5384" max="5384" width="10.28515625" style="37" customWidth="1"/>
    <col min="5385" max="5385" width="18.28515625" style="37" customWidth="1"/>
    <col min="5386" max="5386" width="9.140625" style="37"/>
    <col min="5387" max="5387" width="6.28515625" style="37" customWidth="1"/>
    <col min="5388" max="5631" width="9.140625" style="37"/>
    <col min="5632" max="5632" width="4.85546875" style="37" customWidth="1"/>
    <col min="5633" max="5633" width="48.140625" style="37" customWidth="1"/>
    <col min="5634" max="5634" width="13.42578125" style="37" customWidth="1"/>
    <col min="5635" max="5635" width="6.28515625" style="37" customWidth="1"/>
    <col min="5636" max="5636" width="8" style="37" customWidth="1"/>
    <col min="5637" max="5637" width="9.28515625" style="37" customWidth="1"/>
    <col min="5638" max="5638" width="11.28515625" style="37" customWidth="1"/>
    <col min="5639" max="5639" width="19.85546875" style="37" customWidth="1"/>
    <col min="5640" max="5640" width="10.28515625" style="37" customWidth="1"/>
    <col min="5641" max="5641" width="18.28515625" style="37" customWidth="1"/>
    <col min="5642" max="5642" width="9.140625" style="37"/>
    <col min="5643" max="5643" width="6.28515625" style="37" customWidth="1"/>
    <col min="5644" max="5887" width="9.140625" style="37"/>
    <col min="5888" max="5888" width="4.85546875" style="37" customWidth="1"/>
    <col min="5889" max="5889" width="48.140625" style="37" customWidth="1"/>
    <col min="5890" max="5890" width="13.42578125" style="37" customWidth="1"/>
    <col min="5891" max="5891" width="6.28515625" style="37" customWidth="1"/>
    <col min="5892" max="5892" width="8" style="37" customWidth="1"/>
    <col min="5893" max="5893" width="9.28515625" style="37" customWidth="1"/>
    <col min="5894" max="5894" width="11.28515625" style="37" customWidth="1"/>
    <col min="5895" max="5895" width="19.85546875" style="37" customWidth="1"/>
    <col min="5896" max="5896" width="10.28515625" style="37" customWidth="1"/>
    <col min="5897" max="5897" width="18.28515625" style="37" customWidth="1"/>
    <col min="5898" max="5898" width="9.140625" style="37"/>
    <col min="5899" max="5899" width="6.28515625" style="37" customWidth="1"/>
    <col min="5900" max="6143" width="9.140625" style="37"/>
    <col min="6144" max="6144" width="4.85546875" style="37" customWidth="1"/>
    <col min="6145" max="6145" width="48.140625" style="37" customWidth="1"/>
    <col min="6146" max="6146" width="13.42578125" style="37" customWidth="1"/>
    <col min="6147" max="6147" width="6.28515625" style="37" customWidth="1"/>
    <col min="6148" max="6148" width="8" style="37" customWidth="1"/>
    <col min="6149" max="6149" width="9.28515625" style="37" customWidth="1"/>
    <col min="6150" max="6150" width="11.28515625" style="37" customWidth="1"/>
    <col min="6151" max="6151" width="19.85546875" style="37" customWidth="1"/>
    <col min="6152" max="6152" width="10.28515625" style="37" customWidth="1"/>
    <col min="6153" max="6153" width="18.28515625" style="37" customWidth="1"/>
    <col min="6154" max="6154" width="9.140625" style="37"/>
    <col min="6155" max="6155" width="6.28515625" style="37" customWidth="1"/>
    <col min="6156" max="6399" width="9.140625" style="37"/>
    <col min="6400" max="6400" width="4.85546875" style="37" customWidth="1"/>
    <col min="6401" max="6401" width="48.140625" style="37" customWidth="1"/>
    <col min="6402" max="6402" width="13.42578125" style="37" customWidth="1"/>
    <col min="6403" max="6403" width="6.28515625" style="37" customWidth="1"/>
    <col min="6404" max="6404" width="8" style="37" customWidth="1"/>
    <col min="6405" max="6405" width="9.28515625" style="37" customWidth="1"/>
    <col min="6406" max="6406" width="11.28515625" style="37" customWidth="1"/>
    <col min="6407" max="6407" width="19.85546875" style="37" customWidth="1"/>
    <col min="6408" max="6408" width="10.28515625" style="37" customWidth="1"/>
    <col min="6409" max="6409" width="18.28515625" style="37" customWidth="1"/>
    <col min="6410" max="6410" width="9.140625" style="37"/>
    <col min="6411" max="6411" width="6.28515625" style="37" customWidth="1"/>
    <col min="6412" max="6655" width="9.140625" style="37"/>
    <col min="6656" max="6656" width="4.85546875" style="37" customWidth="1"/>
    <col min="6657" max="6657" width="48.140625" style="37" customWidth="1"/>
    <col min="6658" max="6658" width="13.42578125" style="37" customWidth="1"/>
    <col min="6659" max="6659" width="6.28515625" style="37" customWidth="1"/>
    <col min="6660" max="6660" width="8" style="37" customWidth="1"/>
    <col min="6661" max="6661" width="9.28515625" style="37" customWidth="1"/>
    <col min="6662" max="6662" width="11.28515625" style="37" customWidth="1"/>
    <col min="6663" max="6663" width="19.85546875" style="37" customWidth="1"/>
    <col min="6664" max="6664" width="10.28515625" style="37" customWidth="1"/>
    <col min="6665" max="6665" width="18.28515625" style="37" customWidth="1"/>
    <col min="6666" max="6666" width="9.140625" style="37"/>
    <col min="6667" max="6667" width="6.28515625" style="37" customWidth="1"/>
    <col min="6668" max="6911" width="9.140625" style="37"/>
    <col min="6912" max="6912" width="4.85546875" style="37" customWidth="1"/>
    <col min="6913" max="6913" width="48.140625" style="37" customWidth="1"/>
    <col min="6914" max="6914" width="13.42578125" style="37" customWidth="1"/>
    <col min="6915" max="6915" width="6.28515625" style="37" customWidth="1"/>
    <col min="6916" max="6916" width="8" style="37" customWidth="1"/>
    <col min="6917" max="6917" width="9.28515625" style="37" customWidth="1"/>
    <col min="6918" max="6918" width="11.28515625" style="37" customWidth="1"/>
    <col min="6919" max="6919" width="19.85546875" style="37" customWidth="1"/>
    <col min="6920" max="6920" width="10.28515625" style="37" customWidth="1"/>
    <col min="6921" max="6921" width="18.28515625" style="37" customWidth="1"/>
    <col min="6922" max="6922" width="9.140625" style="37"/>
    <col min="6923" max="6923" width="6.28515625" style="37" customWidth="1"/>
    <col min="6924" max="7167" width="9.140625" style="37"/>
    <col min="7168" max="7168" width="4.85546875" style="37" customWidth="1"/>
    <col min="7169" max="7169" width="48.140625" style="37" customWidth="1"/>
    <col min="7170" max="7170" width="13.42578125" style="37" customWidth="1"/>
    <col min="7171" max="7171" width="6.28515625" style="37" customWidth="1"/>
    <col min="7172" max="7172" width="8" style="37" customWidth="1"/>
    <col min="7173" max="7173" width="9.28515625" style="37" customWidth="1"/>
    <col min="7174" max="7174" width="11.28515625" style="37" customWidth="1"/>
    <col min="7175" max="7175" width="19.85546875" style="37" customWidth="1"/>
    <col min="7176" max="7176" width="10.28515625" style="37" customWidth="1"/>
    <col min="7177" max="7177" width="18.28515625" style="37" customWidth="1"/>
    <col min="7178" max="7178" width="9.140625" style="37"/>
    <col min="7179" max="7179" width="6.28515625" style="37" customWidth="1"/>
    <col min="7180" max="7423" width="9.140625" style="37"/>
    <col min="7424" max="7424" width="4.85546875" style="37" customWidth="1"/>
    <col min="7425" max="7425" width="48.140625" style="37" customWidth="1"/>
    <col min="7426" max="7426" width="13.42578125" style="37" customWidth="1"/>
    <col min="7427" max="7427" width="6.28515625" style="37" customWidth="1"/>
    <col min="7428" max="7428" width="8" style="37" customWidth="1"/>
    <col min="7429" max="7429" width="9.28515625" style="37" customWidth="1"/>
    <col min="7430" max="7430" width="11.28515625" style="37" customWidth="1"/>
    <col min="7431" max="7431" width="19.85546875" style="37" customWidth="1"/>
    <col min="7432" max="7432" width="10.28515625" style="37" customWidth="1"/>
    <col min="7433" max="7433" width="18.28515625" style="37" customWidth="1"/>
    <col min="7434" max="7434" width="9.140625" style="37"/>
    <col min="7435" max="7435" width="6.28515625" style="37" customWidth="1"/>
    <col min="7436" max="7679" width="9.140625" style="37"/>
    <col min="7680" max="7680" width="4.85546875" style="37" customWidth="1"/>
    <col min="7681" max="7681" width="48.140625" style="37" customWidth="1"/>
    <col min="7682" max="7682" width="13.42578125" style="37" customWidth="1"/>
    <col min="7683" max="7683" width="6.28515625" style="37" customWidth="1"/>
    <col min="7684" max="7684" width="8" style="37" customWidth="1"/>
    <col min="7685" max="7685" width="9.28515625" style="37" customWidth="1"/>
    <col min="7686" max="7686" width="11.28515625" style="37" customWidth="1"/>
    <col min="7687" max="7687" width="19.85546875" style="37" customWidth="1"/>
    <col min="7688" max="7688" width="10.28515625" style="37" customWidth="1"/>
    <col min="7689" max="7689" width="18.28515625" style="37" customWidth="1"/>
    <col min="7690" max="7690" width="9.140625" style="37"/>
    <col min="7691" max="7691" width="6.28515625" style="37" customWidth="1"/>
    <col min="7692" max="7935" width="9.140625" style="37"/>
    <col min="7936" max="7936" width="4.85546875" style="37" customWidth="1"/>
    <col min="7937" max="7937" width="48.140625" style="37" customWidth="1"/>
    <col min="7938" max="7938" width="13.42578125" style="37" customWidth="1"/>
    <col min="7939" max="7939" width="6.28515625" style="37" customWidth="1"/>
    <col min="7940" max="7940" width="8" style="37" customWidth="1"/>
    <col min="7941" max="7941" width="9.28515625" style="37" customWidth="1"/>
    <col min="7942" max="7942" width="11.28515625" style="37" customWidth="1"/>
    <col min="7943" max="7943" width="19.85546875" style="37" customWidth="1"/>
    <col min="7944" max="7944" width="10.28515625" style="37" customWidth="1"/>
    <col min="7945" max="7945" width="18.28515625" style="37" customWidth="1"/>
    <col min="7946" max="7946" width="9.140625" style="37"/>
    <col min="7947" max="7947" width="6.28515625" style="37" customWidth="1"/>
    <col min="7948" max="8191" width="9.140625" style="37"/>
    <col min="8192" max="8192" width="4.85546875" style="37" customWidth="1"/>
    <col min="8193" max="8193" width="48.140625" style="37" customWidth="1"/>
    <col min="8194" max="8194" width="13.42578125" style="37" customWidth="1"/>
    <col min="8195" max="8195" width="6.28515625" style="37" customWidth="1"/>
    <col min="8196" max="8196" width="8" style="37" customWidth="1"/>
    <col min="8197" max="8197" width="9.28515625" style="37" customWidth="1"/>
    <col min="8198" max="8198" width="11.28515625" style="37" customWidth="1"/>
    <col min="8199" max="8199" width="19.85546875" style="37" customWidth="1"/>
    <col min="8200" max="8200" width="10.28515625" style="37" customWidth="1"/>
    <col min="8201" max="8201" width="18.28515625" style="37" customWidth="1"/>
    <col min="8202" max="8202" width="9.140625" style="37"/>
    <col min="8203" max="8203" width="6.28515625" style="37" customWidth="1"/>
    <col min="8204" max="8447" width="9.140625" style="37"/>
    <col min="8448" max="8448" width="4.85546875" style="37" customWidth="1"/>
    <col min="8449" max="8449" width="48.140625" style="37" customWidth="1"/>
    <col min="8450" max="8450" width="13.42578125" style="37" customWidth="1"/>
    <col min="8451" max="8451" width="6.28515625" style="37" customWidth="1"/>
    <col min="8452" max="8452" width="8" style="37" customWidth="1"/>
    <col min="8453" max="8453" width="9.28515625" style="37" customWidth="1"/>
    <col min="8454" max="8454" width="11.28515625" style="37" customWidth="1"/>
    <col min="8455" max="8455" width="19.85546875" style="37" customWidth="1"/>
    <col min="8456" max="8456" width="10.28515625" style="37" customWidth="1"/>
    <col min="8457" max="8457" width="18.28515625" style="37" customWidth="1"/>
    <col min="8458" max="8458" width="9.140625" style="37"/>
    <col min="8459" max="8459" width="6.28515625" style="37" customWidth="1"/>
    <col min="8460" max="8703" width="9.140625" style="37"/>
    <col min="8704" max="8704" width="4.85546875" style="37" customWidth="1"/>
    <col min="8705" max="8705" width="48.140625" style="37" customWidth="1"/>
    <col min="8706" max="8706" width="13.42578125" style="37" customWidth="1"/>
    <col min="8707" max="8707" width="6.28515625" style="37" customWidth="1"/>
    <col min="8708" max="8708" width="8" style="37" customWidth="1"/>
    <col min="8709" max="8709" width="9.28515625" style="37" customWidth="1"/>
    <col min="8710" max="8710" width="11.28515625" style="37" customWidth="1"/>
    <col min="8711" max="8711" width="19.85546875" style="37" customWidth="1"/>
    <col min="8712" max="8712" width="10.28515625" style="37" customWidth="1"/>
    <col min="8713" max="8713" width="18.28515625" style="37" customWidth="1"/>
    <col min="8714" max="8714" width="9.140625" style="37"/>
    <col min="8715" max="8715" width="6.28515625" style="37" customWidth="1"/>
    <col min="8716" max="8959" width="9.140625" style="37"/>
    <col min="8960" max="8960" width="4.85546875" style="37" customWidth="1"/>
    <col min="8961" max="8961" width="48.140625" style="37" customWidth="1"/>
    <col min="8962" max="8962" width="13.42578125" style="37" customWidth="1"/>
    <col min="8963" max="8963" width="6.28515625" style="37" customWidth="1"/>
    <col min="8964" max="8964" width="8" style="37" customWidth="1"/>
    <col min="8965" max="8965" width="9.28515625" style="37" customWidth="1"/>
    <col min="8966" max="8966" width="11.28515625" style="37" customWidth="1"/>
    <col min="8967" max="8967" width="19.85546875" style="37" customWidth="1"/>
    <col min="8968" max="8968" width="10.28515625" style="37" customWidth="1"/>
    <col min="8969" max="8969" width="18.28515625" style="37" customWidth="1"/>
    <col min="8970" max="8970" width="9.140625" style="37"/>
    <col min="8971" max="8971" width="6.28515625" style="37" customWidth="1"/>
    <col min="8972" max="9215" width="9.140625" style="37"/>
    <col min="9216" max="9216" width="4.85546875" style="37" customWidth="1"/>
    <col min="9217" max="9217" width="48.140625" style="37" customWidth="1"/>
    <col min="9218" max="9218" width="13.42578125" style="37" customWidth="1"/>
    <col min="9219" max="9219" width="6.28515625" style="37" customWidth="1"/>
    <col min="9220" max="9220" width="8" style="37" customWidth="1"/>
    <col min="9221" max="9221" width="9.28515625" style="37" customWidth="1"/>
    <col min="9222" max="9222" width="11.28515625" style="37" customWidth="1"/>
    <col min="9223" max="9223" width="19.85546875" style="37" customWidth="1"/>
    <col min="9224" max="9224" width="10.28515625" style="37" customWidth="1"/>
    <col min="9225" max="9225" width="18.28515625" style="37" customWidth="1"/>
    <col min="9226" max="9226" width="9.140625" style="37"/>
    <col min="9227" max="9227" width="6.28515625" style="37" customWidth="1"/>
    <col min="9228" max="9471" width="9.140625" style="37"/>
    <col min="9472" max="9472" width="4.85546875" style="37" customWidth="1"/>
    <col min="9473" max="9473" width="48.140625" style="37" customWidth="1"/>
    <col min="9474" max="9474" width="13.42578125" style="37" customWidth="1"/>
    <col min="9475" max="9475" width="6.28515625" style="37" customWidth="1"/>
    <col min="9476" max="9476" width="8" style="37" customWidth="1"/>
    <col min="9477" max="9477" width="9.28515625" style="37" customWidth="1"/>
    <col min="9478" max="9478" width="11.28515625" style="37" customWidth="1"/>
    <col min="9479" max="9479" width="19.85546875" style="37" customWidth="1"/>
    <col min="9480" max="9480" width="10.28515625" style="37" customWidth="1"/>
    <col min="9481" max="9481" width="18.28515625" style="37" customWidth="1"/>
    <col min="9482" max="9482" width="9.140625" style="37"/>
    <col min="9483" max="9483" width="6.28515625" style="37" customWidth="1"/>
    <col min="9484" max="9727" width="9.140625" style="37"/>
    <col min="9728" max="9728" width="4.85546875" style="37" customWidth="1"/>
    <col min="9729" max="9729" width="48.140625" style="37" customWidth="1"/>
    <col min="9730" max="9730" width="13.42578125" style="37" customWidth="1"/>
    <col min="9731" max="9731" width="6.28515625" style="37" customWidth="1"/>
    <col min="9732" max="9732" width="8" style="37" customWidth="1"/>
    <col min="9733" max="9733" width="9.28515625" style="37" customWidth="1"/>
    <col min="9734" max="9734" width="11.28515625" style="37" customWidth="1"/>
    <col min="9735" max="9735" width="19.85546875" style="37" customWidth="1"/>
    <col min="9736" max="9736" width="10.28515625" style="37" customWidth="1"/>
    <col min="9737" max="9737" width="18.28515625" style="37" customWidth="1"/>
    <col min="9738" max="9738" width="9.140625" style="37"/>
    <col min="9739" max="9739" width="6.28515625" style="37" customWidth="1"/>
    <col min="9740" max="9983" width="9.140625" style="37"/>
    <col min="9984" max="9984" width="4.85546875" style="37" customWidth="1"/>
    <col min="9985" max="9985" width="48.140625" style="37" customWidth="1"/>
    <col min="9986" max="9986" width="13.42578125" style="37" customWidth="1"/>
    <col min="9987" max="9987" width="6.28515625" style="37" customWidth="1"/>
    <col min="9988" max="9988" width="8" style="37" customWidth="1"/>
    <col min="9989" max="9989" width="9.28515625" style="37" customWidth="1"/>
    <col min="9990" max="9990" width="11.28515625" style="37" customWidth="1"/>
    <col min="9991" max="9991" width="19.85546875" style="37" customWidth="1"/>
    <col min="9992" max="9992" width="10.28515625" style="37" customWidth="1"/>
    <col min="9993" max="9993" width="18.28515625" style="37" customWidth="1"/>
    <col min="9994" max="9994" width="9.140625" style="37"/>
    <col min="9995" max="9995" width="6.28515625" style="37" customWidth="1"/>
    <col min="9996" max="10239" width="9.140625" style="37"/>
    <col min="10240" max="10240" width="4.85546875" style="37" customWidth="1"/>
    <col min="10241" max="10241" width="48.140625" style="37" customWidth="1"/>
    <col min="10242" max="10242" width="13.42578125" style="37" customWidth="1"/>
    <col min="10243" max="10243" width="6.28515625" style="37" customWidth="1"/>
    <col min="10244" max="10244" width="8" style="37" customWidth="1"/>
    <col min="10245" max="10245" width="9.28515625" style="37" customWidth="1"/>
    <col min="10246" max="10246" width="11.28515625" style="37" customWidth="1"/>
    <col min="10247" max="10247" width="19.85546875" style="37" customWidth="1"/>
    <col min="10248" max="10248" width="10.28515625" style="37" customWidth="1"/>
    <col min="10249" max="10249" width="18.28515625" style="37" customWidth="1"/>
    <col min="10250" max="10250" width="9.140625" style="37"/>
    <col min="10251" max="10251" width="6.28515625" style="37" customWidth="1"/>
    <col min="10252" max="10495" width="9.140625" style="37"/>
    <col min="10496" max="10496" width="4.85546875" style="37" customWidth="1"/>
    <col min="10497" max="10497" width="48.140625" style="37" customWidth="1"/>
    <col min="10498" max="10498" width="13.42578125" style="37" customWidth="1"/>
    <col min="10499" max="10499" width="6.28515625" style="37" customWidth="1"/>
    <col min="10500" max="10500" width="8" style="37" customWidth="1"/>
    <col min="10501" max="10501" width="9.28515625" style="37" customWidth="1"/>
    <col min="10502" max="10502" width="11.28515625" style="37" customWidth="1"/>
    <col min="10503" max="10503" width="19.85546875" style="37" customWidth="1"/>
    <col min="10504" max="10504" width="10.28515625" style="37" customWidth="1"/>
    <col min="10505" max="10505" width="18.28515625" style="37" customWidth="1"/>
    <col min="10506" max="10506" width="9.140625" style="37"/>
    <col min="10507" max="10507" width="6.28515625" style="37" customWidth="1"/>
    <col min="10508" max="10751" width="9.140625" style="37"/>
    <col min="10752" max="10752" width="4.85546875" style="37" customWidth="1"/>
    <col min="10753" max="10753" width="48.140625" style="37" customWidth="1"/>
    <col min="10754" max="10754" width="13.42578125" style="37" customWidth="1"/>
    <col min="10755" max="10755" width="6.28515625" style="37" customWidth="1"/>
    <col min="10756" max="10756" width="8" style="37" customWidth="1"/>
    <col min="10757" max="10757" width="9.28515625" style="37" customWidth="1"/>
    <col min="10758" max="10758" width="11.28515625" style="37" customWidth="1"/>
    <col min="10759" max="10759" width="19.85546875" style="37" customWidth="1"/>
    <col min="10760" max="10760" width="10.28515625" style="37" customWidth="1"/>
    <col min="10761" max="10761" width="18.28515625" style="37" customWidth="1"/>
    <col min="10762" max="10762" width="9.140625" style="37"/>
    <col min="10763" max="10763" width="6.28515625" style="37" customWidth="1"/>
    <col min="10764" max="11007" width="9.140625" style="37"/>
    <col min="11008" max="11008" width="4.85546875" style="37" customWidth="1"/>
    <col min="11009" max="11009" width="48.140625" style="37" customWidth="1"/>
    <col min="11010" max="11010" width="13.42578125" style="37" customWidth="1"/>
    <col min="11011" max="11011" width="6.28515625" style="37" customWidth="1"/>
    <col min="11012" max="11012" width="8" style="37" customWidth="1"/>
    <col min="11013" max="11013" width="9.28515625" style="37" customWidth="1"/>
    <col min="11014" max="11014" width="11.28515625" style="37" customWidth="1"/>
    <col min="11015" max="11015" width="19.85546875" style="37" customWidth="1"/>
    <col min="11016" max="11016" width="10.28515625" style="37" customWidth="1"/>
    <col min="11017" max="11017" width="18.28515625" style="37" customWidth="1"/>
    <col min="11018" max="11018" width="9.140625" style="37"/>
    <col min="11019" max="11019" width="6.28515625" style="37" customWidth="1"/>
    <col min="11020" max="11263" width="9.140625" style="37"/>
    <col min="11264" max="11264" width="4.85546875" style="37" customWidth="1"/>
    <col min="11265" max="11265" width="48.140625" style="37" customWidth="1"/>
    <col min="11266" max="11266" width="13.42578125" style="37" customWidth="1"/>
    <col min="11267" max="11267" width="6.28515625" style="37" customWidth="1"/>
    <col min="11268" max="11268" width="8" style="37" customWidth="1"/>
    <col min="11269" max="11269" width="9.28515625" style="37" customWidth="1"/>
    <col min="11270" max="11270" width="11.28515625" style="37" customWidth="1"/>
    <col min="11271" max="11271" width="19.85546875" style="37" customWidth="1"/>
    <col min="11272" max="11272" width="10.28515625" style="37" customWidth="1"/>
    <col min="11273" max="11273" width="18.28515625" style="37" customWidth="1"/>
    <col min="11274" max="11274" width="9.140625" style="37"/>
    <col min="11275" max="11275" width="6.28515625" style="37" customWidth="1"/>
    <col min="11276" max="11519" width="9.140625" style="37"/>
    <col min="11520" max="11520" width="4.85546875" style="37" customWidth="1"/>
    <col min="11521" max="11521" width="48.140625" style="37" customWidth="1"/>
    <col min="11522" max="11522" width="13.42578125" style="37" customWidth="1"/>
    <col min="11523" max="11523" width="6.28515625" style="37" customWidth="1"/>
    <col min="11524" max="11524" width="8" style="37" customWidth="1"/>
    <col min="11525" max="11525" width="9.28515625" style="37" customWidth="1"/>
    <col min="11526" max="11526" width="11.28515625" style="37" customWidth="1"/>
    <col min="11527" max="11527" width="19.85546875" style="37" customWidth="1"/>
    <col min="11528" max="11528" width="10.28515625" style="37" customWidth="1"/>
    <col min="11529" max="11529" width="18.28515625" style="37" customWidth="1"/>
    <col min="11530" max="11530" width="9.140625" style="37"/>
    <col min="11531" max="11531" width="6.28515625" style="37" customWidth="1"/>
    <col min="11532" max="11775" width="9.140625" style="37"/>
    <col min="11776" max="11776" width="4.85546875" style="37" customWidth="1"/>
    <col min="11777" max="11777" width="48.140625" style="37" customWidth="1"/>
    <col min="11778" max="11778" width="13.42578125" style="37" customWidth="1"/>
    <col min="11779" max="11779" width="6.28515625" style="37" customWidth="1"/>
    <col min="11780" max="11780" width="8" style="37" customWidth="1"/>
    <col min="11781" max="11781" width="9.28515625" style="37" customWidth="1"/>
    <col min="11782" max="11782" width="11.28515625" style="37" customWidth="1"/>
    <col min="11783" max="11783" width="19.85546875" style="37" customWidth="1"/>
    <col min="11784" max="11784" width="10.28515625" style="37" customWidth="1"/>
    <col min="11785" max="11785" width="18.28515625" style="37" customWidth="1"/>
    <col min="11786" max="11786" width="9.140625" style="37"/>
    <col min="11787" max="11787" width="6.28515625" style="37" customWidth="1"/>
    <col min="11788" max="12031" width="9.140625" style="37"/>
    <col min="12032" max="12032" width="4.85546875" style="37" customWidth="1"/>
    <col min="12033" max="12033" width="48.140625" style="37" customWidth="1"/>
    <col min="12034" max="12034" width="13.42578125" style="37" customWidth="1"/>
    <col min="12035" max="12035" width="6.28515625" style="37" customWidth="1"/>
    <col min="12036" max="12036" width="8" style="37" customWidth="1"/>
    <col min="12037" max="12037" width="9.28515625" style="37" customWidth="1"/>
    <col min="12038" max="12038" width="11.28515625" style="37" customWidth="1"/>
    <col min="12039" max="12039" width="19.85546875" style="37" customWidth="1"/>
    <col min="12040" max="12040" width="10.28515625" style="37" customWidth="1"/>
    <col min="12041" max="12041" width="18.28515625" style="37" customWidth="1"/>
    <col min="12042" max="12042" width="9.140625" style="37"/>
    <col min="12043" max="12043" width="6.28515625" style="37" customWidth="1"/>
    <col min="12044" max="12287" width="9.140625" style="37"/>
    <col min="12288" max="12288" width="4.85546875" style="37" customWidth="1"/>
    <col min="12289" max="12289" width="48.140625" style="37" customWidth="1"/>
    <col min="12290" max="12290" width="13.42578125" style="37" customWidth="1"/>
    <col min="12291" max="12291" width="6.28515625" style="37" customWidth="1"/>
    <col min="12292" max="12292" width="8" style="37" customWidth="1"/>
    <col min="12293" max="12293" width="9.28515625" style="37" customWidth="1"/>
    <col min="12294" max="12294" width="11.28515625" style="37" customWidth="1"/>
    <col min="12295" max="12295" width="19.85546875" style="37" customWidth="1"/>
    <col min="12296" max="12296" width="10.28515625" style="37" customWidth="1"/>
    <col min="12297" max="12297" width="18.28515625" style="37" customWidth="1"/>
    <col min="12298" max="12298" width="9.140625" style="37"/>
    <col min="12299" max="12299" width="6.28515625" style="37" customWidth="1"/>
    <col min="12300" max="12543" width="9.140625" style="37"/>
    <col min="12544" max="12544" width="4.85546875" style="37" customWidth="1"/>
    <col min="12545" max="12545" width="48.140625" style="37" customWidth="1"/>
    <col min="12546" max="12546" width="13.42578125" style="37" customWidth="1"/>
    <col min="12547" max="12547" width="6.28515625" style="37" customWidth="1"/>
    <col min="12548" max="12548" width="8" style="37" customWidth="1"/>
    <col min="12549" max="12549" width="9.28515625" style="37" customWidth="1"/>
    <col min="12550" max="12550" width="11.28515625" style="37" customWidth="1"/>
    <col min="12551" max="12551" width="19.85546875" style="37" customWidth="1"/>
    <col min="12552" max="12552" width="10.28515625" style="37" customWidth="1"/>
    <col min="12553" max="12553" width="18.28515625" style="37" customWidth="1"/>
    <col min="12554" max="12554" width="9.140625" style="37"/>
    <col min="12555" max="12555" width="6.28515625" style="37" customWidth="1"/>
    <col min="12556" max="12799" width="9.140625" style="37"/>
    <col min="12800" max="12800" width="4.85546875" style="37" customWidth="1"/>
    <col min="12801" max="12801" width="48.140625" style="37" customWidth="1"/>
    <col min="12802" max="12802" width="13.42578125" style="37" customWidth="1"/>
    <col min="12803" max="12803" width="6.28515625" style="37" customWidth="1"/>
    <col min="12804" max="12804" width="8" style="37" customWidth="1"/>
    <col min="12805" max="12805" width="9.28515625" style="37" customWidth="1"/>
    <col min="12806" max="12806" width="11.28515625" style="37" customWidth="1"/>
    <col min="12807" max="12807" width="19.85546875" style="37" customWidth="1"/>
    <col min="12808" max="12808" width="10.28515625" style="37" customWidth="1"/>
    <col min="12809" max="12809" width="18.28515625" style="37" customWidth="1"/>
    <col min="12810" max="12810" width="9.140625" style="37"/>
    <col min="12811" max="12811" width="6.28515625" style="37" customWidth="1"/>
    <col min="12812" max="13055" width="9.140625" style="37"/>
    <col min="13056" max="13056" width="4.85546875" style="37" customWidth="1"/>
    <col min="13057" max="13057" width="48.140625" style="37" customWidth="1"/>
    <col min="13058" max="13058" width="13.42578125" style="37" customWidth="1"/>
    <col min="13059" max="13059" width="6.28515625" style="37" customWidth="1"/>
    <col min="13060" max="13060" width="8" style="37" customWidth="1"/>
    <col min="13061" max="13061" width="9.28515625" style="37" customWidth="1"/>
    <col min="13062" max="13062" width="11.28515625" style="37" customWidth="1"/>
    <col min="13063" max="13063" width="19.85546875" style="37" customWidth="1"/>
    <col min="13064" max="13064" width="10.28515625" style="37" customWidth="1"/>
    <col min="13065" max="13065" width="18.28515625" style="37" customWidth="1"/>
    <col min="13066" max="13066" width="9.140625" style="37"/>
    <col min="13067" max="13067" width="6.28515625" style="37" customWidth="1"/>
    <col min="13068" max="13311" width="9.140625" style="37"/>
    <col min="13312" max="13312" width="4.85546875" style="37" customWidth="1"/>
    <col min="13313" max="13313" width="48.140625" style="37" customWidth="1"/>
    <col min="13314" max="13314" width="13.42578125" style="37" customWidth="1"/>
    <col min="13315" max="13315" width="6.28515625" style="37" customWidth="1"/>
    <col min="13316" max="13316" width="8" style="37" customWidth="1"/>
    <col min="13317" max="13317" width="9.28515625" style="37" customWidth="1"/>
    <col min="13318" max="13318" width="11.28515625" style="37" customWidth="1"/>
    <col min="13319" max="13319" width="19.85546875" style="37" customWidth="1"/>
    <col min="13320" max="13320" width="10.28515625" style="37" customWidth="1"/>
    <col min="13321" max="13321" width="18.28515625" style="37" customWidth="1"/>
    <col min="13322" max="13322" width="9.140625" style="37"/>
    <col min="13323" max="13323" width="6.28515625" style="37" customWidth="1"/>
    <col min="13324" max="13567" width="9.140625" style="37"/>
    <col min="13568" max="13568" width="4.85546875" style="37" customWidth="1"/>
    <col min="13569" max="13569" width="48.140625" style="37" customWidth="1"/>
    <col min="13570" max="13570" width="13.42578125" style="37" customWidth="1"/>
    <col min="13571" max="13571" width="6.28515625" style="37" customWidth="1"/>
    <col min="13572" max="13572" width="8" style="37" customWidth="1"/>
    <col min="13573" max="13573" width="9.28515625" style="37" customWidth="1"/>
    <col min="13574" max="13574" width="11.28515625" style="37" customWidth="1"/>
    <col min="13575" max="13575" width="19.85546875" style="37" customWidth="1"/>
    <col min="13576" max="13576" width="10.28515625" style="37" customWidth="1"/>
    <col min="13577" max="13577" width="18.28515625" style="37" customWidth="1"/>
    <col min="13578" max="13578" width="9.140625" style="37"/>
    <col min="13579" max="13579" width="6.28515625" style="37" customWidth="1"/>
    <col min="13580" max="13823" width="9.140625" style="37"/>
    <col min="13824" max="13824" width="4.85546875" style="37" customWidth="1"/>
    <col min="13825" max="13825" width="48.140625" style="37" customWidth="1"/>
    <col min="13826" max="13826" width="13.42578125" style="37" customWidth="1"/>
    <col min="13827" max="13827" width="6.28515625" style="37" customWidth="1"/>
    <col min="13828" max="13828" width="8" style="37" customWidth="1"/>
    <col min="13829" max="13829" width="9.28515625" style="37" customWidth="1"/>
    <col min="13830" max="13830" width="11.28515625" style="37" customWidth="1"/>
    <col min="13831" max="13831" width="19.85546875" style="37" customWidth="1"/>
    <col min="13832" max="13832" width="10.28515625" style="37" customWidth="1"/>
    <col min="13833" max="13833" width="18.28515625" style="37" customWidth="1"/>
    <col min="13834" max="13834" width="9.140625" style="37"/>
    <col min="13835" max="13835" width="6.28515625" style="37" customWidth="1"/>
    <col min="13836" max="14079" width="9.140625" style="37"/>
    <col min="14080" max="14080" width="4.85546875" style="37" customWidth="1"/>
    <col min="14081" max="14081" width="48.140625" style="37" customWidth="1"/>
    <col min="14082" max="14082" width="13.42578125" style="37" customWidth="1"/>
    <col min="14083" max="14083" width="6.28515625" style="37" customWidth="1"/>
    <col min="14084" max="14084" width="8" style="37" customWidth="1"/>
    <col min="14085" max="14085" width="9.28515625" style="37" customWidth="1"/>
    <col min="14086" max="14086" width="11.28515625" style="37" customWidth="1"/>
    <col min="14087" max="14087" width="19.85546875" style="37" customWidth="1"/>
    <col min="14088" max="14088" width="10.28515625" style="37" customWidth="1"/>
    <col min="14089" max="14089" width="18.28515625" style="37" customWidth="1"/>
    <col min="14090" max="14090" width="9.140625" style="37"/>
    <col min="14091" max="14091" width="6.28515625" style="37" customWidth="1"/>
    <col min="14092" max="14335" width="9.140625" style="37"/>
    <col min="14336" max="14336" width="4.85546875" style="37" customWidth="1"/>
    <col min="14337" max="14337" width="48.140625" style="37" customWidth="1"/>
    <col min="14338" max="14338" width="13.42578125" style="37" customWidth="1"/>
    <col min="14339" max="14339" width="6.28515625" style="37" customWidth="1"/>
    <col min="14340" max="14340" width="8" style="37" customWidth="1"/>
    <col min="14341" max="14341" width="9.28515625" style="37" customWidth="1"/>
    <col min="14342" max="14342" width="11.28515625" style="37" customWidth="1"/>
    <col min="14343" max="14343" width="19.85546875" style="37" customWidth="1"/>
    <col min="14344" max="14344" width="10.28515625" style="37" customWidth="1"/>
    <col min="14345" max="14345" width="18.28515625" style="37" customWidth="1"/>
    <col min="14346" max="14346" width="9.140625" style="37"/>
    <col min="14347" max="14347" width="6.28515625" style="37" customWidth="1"/>
    <col min="14348" max="14591" width="9.140625" style="37"/>
    <col min="14592" max="14592" width="4.85546875" style="37" customWidth="1"/>
    <col min="14593" max="14593" width="48.140625" style="37" customWidth="1"/>
    <col min="14594" max="14594" width="13.42578125" style="37" customWidth="1"/>
    <col min="14595" max="14595" width="6.28515625" style="37" customWidth="1"/>
    <col min="14596" max="14596" width="8" style="37" customWidth="1"/>
    <col min="14597" max="14597" width="9.28515625" style="37" customWidth="1"/>
    <col min="14598" max="14598" width="11.28515625" style="37" customWidth="1"/>
    <col min="14599" max="14599" width="19.85546875" style="37" customWidth="1"/>
    <col min="14600" max="14600" width="10.28515625" style="37" customWidth="1"/>
    <col min="14601" max="14601" width="18.28515625" style="37" customWidth="1"/>
    <col min="14602" max="14602" width="9.140625" style="37"/>
    <col min="14603" max="14603" width="6.28515625" style="37" customWidth="1"/>
    <col min="14604" max="14847" width="9.140625" style="37"/>
    <col min="14848" max="14848" width="4.85546875" style="37" customWidth="1"/>
    <col min="14849" max="14849" width="48.140625" style="37" customWidth="1"/>
    <col min="14850" max="14850" width="13.42578125" style="37" customWidth="1"/>
    <col min="14851" max="14851" width="6.28515625" style="37" customWidth="1"/>
    <col min="14852" max="14852" width="8" style="37" customWidth="1"/>
    <col min="14853" max="14853" width="9.28515625" style="37" customWidth="1"/>
    <col min="14854" max="14854" width="11.28515625" style="37" customWidth="1"/>
    <col min="14855" max="14855" width="19.85546875" style="37" customWidth="1"/>
    <col min="14856" max="14856" width="10.28515625" style="37" customWidth="1"/>
    <col min="14857" max="14857" width="18.28515625" style="37" customWidth="1"/>
    <col min="14858" max="14858" width="9.140625" style="37"/>
    <col min="14859" max="14859" width="6.28515625" style="37" customWidth="1"/>
    <col min="14860" max="15103" width="9.140625" style="37"/>
    <col min="15104" max="15104" width="4.85546875" style="37" customWidth="1"/>
    <col min="15105" max="15105" width="48.140625" style="37" customWidth="1"/>
    <col min="15106" max="15106" width="13.42578125" style="37" customWidth="1"/>
    <col min="15107" max="15107" width="6.28515625" style="37" customWidth="1"/>
    <col min="15108" max="15108" width="8" style="37" customWidth="1"/>
    <col min="15109" max="15109" width="9.28515625" style="37" customWidth="1"/>
    <col min="15110" max="15110" width="11.28515625" style="37" customWidth="1"/>
    <col min="15111" max="15111" width="19.85546875" style="37" customWidth="1"/>
    <col min="15112" max="15112" width="10.28515625" style="37" customWidth="1"/>
    <col min="15113" max="15113" width="18.28515625" style="37" customWidth="1"/>
    <col min="15114" max="15114" width="9.140625" style="37"/>
    <col min="15115" max="15115" width="6.28515625" style="37" customWidth="1"/>
    <col min="15116" max="15359" width="9.140625" style="37"/>
    <col min="15360" max="15360" width="4.85546875" style="37" customWidth="1"/>
    <col min="15361" max="15361" width="48.140625" style="37" customWidth="1"/>
    <col min="15362" max="15362" width="13.42578125" style="37" customWidth="1"/>
    <col min="15363" max="15363" width="6.28515625" style="37" customWidth="1"/>
    <col min="15364" max="15364" width="8" style="37" customWidth="1"/>
    <col min="15365" max="15365" width="9.28515625" style="37" customWidth="1"/>
    <col min="15366" max="15366" width="11.28515625" style="37" customWidth="1"/>
    <col min="15367" max="15367" width="19.85546875" style="37" customWidth="1"/>
    <col min="15368" max="15368" width="10.28515625" style="37" customWidth="1"/>
    <col min="15369" max="15369" width="18.28515625" style="37" customWidth="1"/>
    <col min="15370" max="15370" width="9.140625" style="37"/>
    <col min="15371" max="15371" width="6.28515625" style="37" customWidth="1"/>
    <col min="15372" max="15615" width="9.140625" style="37"/>
    <col min="15616" max="15616" width="4.85546875" style="37" customWidth="1"/>
    <col min="15617" max="15617" width="48.140625" style="37" customWidth="1"/>
    <col min="15618" max="15618" width="13.42578125" style="37" customWidth="1"/>
    <col min="15619" max="15619" width="6.28515625" style="37" customWidth="1"/>
    <col min="15620" max="15620" width="8" style="37" customWidth="1"/>
    <col min="15621" max="15621" width="9.28515625" style="37" customWidth="1"/>
    <col min="15622" max="15622" width="11.28515625" style="37" customWidth="1"/>
    <col min="15623" max="15623" width="19.85546875" style="37" customWidth="1"/>
    <col min="15624" max="15624" width="10.28515625" style="37" customWidth="1"/>
    <col min="15625" max="15625" width="18.28515625" style="37" customWidth="1"/>
    <col min="15626" max="15626" width="9.140625" style="37"/>
    <col min="15627" max="15627" width="6.28515625" style="37" customWidth="1"/>
    <col min="15628" max="15871" width="9.140625" style="37"/>
    <col min="15872" max="15872" width="4.85546875" style="37" customWidth="1"/>
    <col min="15873" max="15873" width="48.140625" style="37" customWidth="1"/>
    <col min="15874" max="15874" width="13.42578125" style="37" customWidth="1"/>
    <col min="15875" max="15875" width="6.28515625" style="37" customWidth="1"/>
    <col min="15876" max="15876" width="8" style="37" customWidth="1"/>
    <col min="15877" max="15877" width="9.28515625" style="37" customWidth="1"/>
    <col min="15878" max="15878" width="11.28515625" style="37" customWidth="1"/>
    <col min="15879" max="15879" width="19.85546875" style="37" customWidth="1"/>
    <col min="15880" max="15880" width="10.28515625" style="37" customWidth="1"/>
    <col min="15881" max="15881" width="18.28515625" style="37" customWidth="1"/>
    <col min="15882" max="15882" width="9.140625" style="37"/>
    <col min="15883" max="15883" width="6.28515625" style="37" customWidth="1"/>
    <col min="15884" max="16127" width="9.140625" style="37"/>
    <col min="16128" max="16128" width="4.85546875" style="37" customWidth="1"/>
    <col min="16129" max="16129" width="48.140625" style="37" customWidth="1"/>
    <col min="16130" max="16130" width="13.42578125" style="37" customWidth="1"/>
    <col min="16131" max="16131" width="6.28515625" style="37" customWidth="1"/>
    <col min="16132" max="16132" width="8" style="37" customWidth="1"/>
    <col min="16133" max="16133" width="9.28515625" style="37" customWidth="1"/>
    <col min="16134" max="16134" width="11.28515625" style="37" customWidth="1"/>
    <col min="16135" max="16135" width="19.85546875" style="37" customWidth="1"/>
    <col min="16136" max="16136" width="10.28515625" style="37" customWidth="1"/>
    <col min="16137" max="16137" width="18.28515625" style="37" customWidth="1"/>
    <col min="16138" max="16138" width="9.140625" style="37"/>
    <col min="16139" max="16139" width="6.28515625" style="37" customWidth="1"/>
    <col min="16140" max="16384" width="9.140625" style="37"/>
  </cols>
  <sheetData>
    <row r="1" spans="1:13" ht="20.25" customHeight="1">
      <c r="B1" s="1057" t="s">
        <v>169</v>
      </c>
      <c r="C1" s="1057"/>
      <c r="D1" s="135"/>
      <c r="E1" s="135"/>
      <c r="F1" s="135"/>
      <c r="G1" s="136"/>
      <c r="H1" s="137"/>
      <c r="I1" s="137"/>
      <c r="J1" s="137"/>
      <c r="K1" s="137"/>
    </row>
    <row r="2" spans="1:13" ht="15.75" customHeight="1">
      <c r="A2" s="138"/>
      <c r="B2" s="139"/>
      <c r="C2" s="139"/>
      <c r="D2" s="139"/>
      <c r="E2" s="139"/>
      <c r="F2" s="1061" t="s">
        <v>1874</v>
      </c>
      <c r="G2" s="1061"/>
      <c r="H2" s="137"/>
      <c r="I2" s="137"/>
      <c r="J2" s="137"/>
      <c r="K2" s="137"/>
    </row>
    <row r="3" spans="1:13" ht="35.25" customHeight="1">
      <c r="B3" s="1062" t="s">
        <v>170</v>
      </c>
      <c r="C3" s="1062"/>
      <c r="D3" s="1062"/>
      <c r="E3" s="1062"/>
      <c r="F3" s="1062"/>
      <c r="G3" s="1062"/>
      <c r="H3" s="137"/>
      <c r="I3" s="137"/>
      <c r="J3" s="137"/>
      <c r="K3" s="137"/>
    </row>
    <row r="4" spans="1:13" ht="9.75" customHeight="1">
      <c r="A4" s="140"/>
      <c r="B4" s="140"/>
      <c r="C4" s="140"/>
      <c r="D4" s="140"/>
      <c r="E4" s="140"/>
      <c r="F4" s="140"/>
      <c r="G4" s="140"/>
      <c r="H4" s="137"/>
      <c r="I4" s="137"/>
      <c r="J4" s="137"/>
      <c r="K4" s="137"/>
    </row>
    <row r="5" spans="1:13" ht="33" customHeight="1">
      <c r="A5" s="1063" t="s">
        <v>79</v>
      </c>
      <c r="B5" s="1063" t="s">
        <v>4</v>
      </c>
      <c r="C5" s="1064" t="s">
        <v>5</v>
      </c>
      <c r="D5" s="1063" t="s">
        <v>6</v>
      </c>
      <c r="E5" s="1066" t="s">
        <v>171</v>
      </c>
      <c r="F5" s="1066"/>
      <c r="G5" s="1066"/>
      <c r="H5" s="141"/>
      <c r="I5" s="137"/>
      <c r="J5" s="137"/>
      <c r="K5" s="137"/>
    </row>
    <row r="6" spans="1:13" ht="17.25" customHeight="1">
      <c r="A6" s="1063"/>
      <c r="B6" s="1063"/>
      <c r="C6" s="1065"/>
      <c r="D6" s="1063"/>
      <c r="E6" s="470" t="s">
        <v>172</v>
      </c>
      <c r="F6" s="470" t="s">
        <v>11</v>
      </c>
      <c r="G6" s="470" t="s">
        <v>12</v>
      </c>
      <c r="H6" s="142"/>
      <c r="I6" s="142"/>
      <c r="J6" s="142"/>
      <c r="K6" s="142"/>
    </row>
    <row r="7" spans="1:13">
      <c r="A7" s="164">
        <v>1</v>
      </c>
      <c r="B7" s="164">
        <v>2</v>
      </c>
      <c r="C7" s="684">
        <v>3</v>
      </c>
      <c r="D7" s="164">
        <v>4</v>
      </c>
      <c r="E7" s="685">
        <v>5</v>
      </c>
      <c r="F7" s="685">
        <v>6</v>
      </c>
      <c r="G7" s="685">
        <v>7</v>
      </c>
      <c r="H7" s="143"/>
      <c r="I7" s="37" t="s">
        <v>168</v>
      </c>
    </row>
    <row r="8" spans="1:13" ht="32.25" customHeight="1">
      <c r="A8" s="144">
        <v>1</v>
      </c>
      <c r="B8" s="102" t="s">
        <v>173</v>
      </c>
      <c r="C8" s="103">
        <v>7130601958</v>
      </c>
      <c r="D8" s="104" t="s">
        <v>18</v>
      </c>
      <c r="E8" s="145">
        <v>482.3</v>
      </c>
      <c r="F8" s="146">
        <f>VLOOKUP(C8,'SOR RATE 2025-26'!A:D,4,0)/1000</f>
        <v>57.234720000000003</v>
      </c>
      <c r="G8" s="146">
        <f>F8*E8</f>
        <v>27604.305456000002</v>
      </c>
      <c r="H8" s="46"/>
      <c r="I8" s="46"/>
      <c r="J8" s="46"/>
      <c r="K8" s="46"/>
      <c r="L8" s="46"/>
      <c r="M8" s="46"/>
    </row>
    <row r="9" spans="1:13" ht="17.25" customHeight="1">
      <c r="A9" s="147">
        <v>2</v>
      </c>
      <c r="B9" s="148" t="s">
        <v>21</v>
      </c>
      <c r="C9" s="144">
        <v>7130810595</v>
      </c>
      <c r="D9" s="149" t="s">
        <v>15</v>
      </c>
      <c r="E9" s="150">
        <v>1</v>
      </c>
      <c r="F9" s="146">
        <f>VLOOKUP(C9,'SOR RATE 2025-26'!A:D,4,0)</f>
        <v>2767.5</v>
      </c>
      <c r="G9" s="146">
        <f>F9*E9</f>
        <v>2767.5</v>
      </c>
      <c r="H9" s="633"/>
      <c r="I9" s="142"/>
      <c r="J9" s="142"/>
    </row>
    <row r="10" spans="1:13" ht="17.25" customHeight="1">
      <c r="A10" s="1069">
        <v>3</v>
      </c>
      <c r="B10" s="148" t="s">
        <v>174</v>
      </c>
      <c r="C10" s="151"/>
      <c r="D10" s="152"/>
      <c r="E10" s="152"/>
      <c r="F10" s="146"/>
      <c r="G10" s="153"/>
      <c r="H10" s="634"/>
      <c r="I10" s="154"/>
    </row>
    <row r="11" spans="1:13" ht="17.25" customHeight="1">
      <c r="A11" s="1070"/>
      <c r="B11" s="102" t="s">
        <v>175</v>
      </c>
      <c r="C11" s="103">
        <v>7130810692</v>
      </c>
      <c r="D11" s="104" t="s">
        <v>24</v>
      </c>
      <c r="E11" s="150">
        <v>1</v>
      </c>
      <c r="F11" s="146">
        <f>VLOOKUP(C11,'SOR RATE 2025-26'!A:D,4,0)</f>
        <v>371.1</v>
      </c>
      <c r="G11" s="146">
        <f t="shared" ref="G11:G20" si="0">F11*E11</f>
        <v>371.1</v>
      </c>
      <c r="H11" s="634"/>
      <c r="I11" s="143"/>
      <c r="J11" s="143"/>
    </row>
    <row r="12" spans="1:13" ht="17.25" customHeight="1">
      <c r="A12" s="150">
        <v>4</v>
      </c>
      <c r="B12" s="148" t="s">
        <v>176</v>
      </c>
      <c r="C12" s="144">
        <v>7130810676</v>
      </c>
      <c r="D12" s="149" t="s">
        <v>15</v>
      </c>
      <c r="E12" s="150">
        <v>1</v>
      </c>
      <c r="F12" s="146">
        <f>VLOOKUP(C12,'SOR RATE 2025-26'!A:D,4,0)</f>
        <v>460.46</v>
      </c>
      <c r="G12" s="146">
        <f t="shared" si="0"/>
        <v>460.46</v>
      </c>
      <c r="H12" s="635"/>
      <c r="I12" s="155"/>
      <c r="J12" s="155"/>
    </row>
    <row r="13" spans="1:13" ht="17.25" customHeight="1">
      <c r="A13" s="144">
        <v>5</v>
      </c>
      <c r="B13" s="148" t="s">
        <v>27</v>
      </c>
      <c r="C13" s="144">
        <v>7130870013</v>
      </c>
      <c r="D13" s="149" t="s">
        <v>94</v>
      </c>
      <c r="E13" s="150">
        <v>1</v>
      </c>
      <c r="F13" s="146">
        <f>VLOOKUP(C13,'SOR RATE 2025-26'!A:D,4,0)</f>
        <v>149.25</v>
      </c>
      <c r="G13" s="146">
        <f t="shared" si="0"/>
        <v>149.25</v>
      </c>
      <c r="H13" s="636"/>
      <c r="I13" s="156"/>
      <c r="J13" s="143"/>
      <c r="K13" s="143"/>
    </row>
    <row r="14" spans="1:13" ht="17.25" customHeight="1">
      <c r="A14" s="147">
        <v>6</v>
      </c>
      <c r="B14" s="157" t="s">
        <v>28</v>
      </c>
      <c r="C14" s="103">
        <v>7130820009</v>
      </c>
      <c r="D14" s="158" t="s">
        <v>15</v>
      </c>
      <c r="E14" s="159">
        <v>3</v>
      </c>
      <c r="F14" s="146">
        <f>VLOOKUP(C14,'SOR RATE 2025-26'!A:D,4,0)</f>
        <v>296.99</v>
      </c>
      <c r="G14" s="160">
        <f t="shared" si="0"/>
        <v>890.97</v>
      </c>
      <c r="H14" s="634"/>
      <c r="I14" s="46"/>
      <c r="J14" s="46"/>
    </row>
    <row r="15" spans="1:13" ht="46.5" customHeight="1">
      <c r="A15" s="144">
        <v>7</v>
      </c>
      <c r="B15" s="161" t="s">
        <v>177</v>
      </c>
      <c r="C15" s="144">
        <v>7130200202</v>
      </c>
      <c r="D15" s="149" t="s">
        <v>66</v>
      </c>
      <c r="E15" s="146">
        <v>0.65</v>
      </c>
      <c r="F15" s="146">
        <f>VLOOKUP(C15,'SOR RATE 2025-26'!A:D,4,0)</f>
        <v>2970.0000000000005</v>
      </c>
      <c r="G15" s="146">
        <f>F15*E15</f>
        <v>1930.5000000000005</v>
      </c>
      <c r="H15" s="881" t="s">
        <v>1875</v>
      </c>
      <c r="I15" s="162"/>
      <c r="J15" s="143"/>
    </row>
    <row r="16" spans="1:13" ht="17.25" customHeight="1">
      <c r="A16" s="147">
        <v>8</v>
      </c>
      <c r="B16" s="148" t="s">
        <v>38</v>
      </c>
      <c r="C16" s="144">
        <v>7130211158</v>
      </c>
      <c r="D16" s="149" t="s">
        <v>39</v>
      </c>
      <c r="E16" s="150">
        <v>1</v>
      </c>
      <c r="F16" s="146">
        <f>VLOOKUP(C16,'SOR RATE 2025-26'!A:D,4,0)</f>
        <v>184.42</v>
      </c>
      <c r="G16" s="146">
        <f t="shared" si="0"/>
        <v>184.42</v>
      </c>
      <c r="H16" s="637"/>
      <c r="I16" s="143"/>
      <c r="J16" s="143"/>
    </row>
    <row r="17" spans="1:11" ht="17.25" customHeight="1">
      <c r="A17" s="147">
        <v>9</v>
      </c>
      <c r="B17" s="148" t="s">
        <v>40</v>
      </c>
      <c r="C17" s="144">
        <v>7130210809</v>
      </c>
      <c r="D17" s="149" t="s">
        <v>39</v>
      </c>
      <c r="E17" s="150">
        <v>1</v>
      </c>
      <c r="F17" s="146">
        <f>VLOOKUP(C17,'SOR RATE 2025-26'!A:D,4,0)</f>
        <v>412.07</v>
      </c>
      <c r="G17" s="146">
        <f t="shared" si="0"/>
        <v>412.07</v>
      </c>
      <c r="H17" s="634"/>
    </row>
    <row r="18" spans="1:11" ht="17.25" customHeight="1">
      <c r="A18" s="147">
        <v>10</v>
      </c>
      <c r="B18" s="102" t="s">
        <v>41</v>
      </c>
      <c r="C18" s="103">
        <v>7130610206</v>
      </c>
      <c r="D18" s="149" t="s">
        <v>18</v>
      </c>
      <c r="E18" s="150">
        <v>2</v>
      </c>
      <c r="F18" s="146">
        <f>VLOOKUP(C18,'SOR RATE 2025-26'!A:D,4,0)/1000</f>
        <v>86.441000000000003</v>
      </c>
      <c r="G18" s="146">
        <f>F18*E18</f>
        <v>172.88200000000001</v>
      </c>
      <c r="H18" s="45"/>
      <c r="I18" s="43"/>
      <c r="J18" s="44"/>
      <c r="K18" s="137"/>
    </row>
    <row r="19" spans="1:11" ht="17.25" customHeight="1">
      <c r="A19" s="147">
        <v>11</v>
      </c>
      <c r="B19" s="148" t="s">
        <v>137</v>
      </c>
      <c r="C19" s="144">
        <v>7130880041</v>
      </c>
      <c r="D19" s="149" t="s">
        <v>15</v>
      </c>
      <c r="E19" s="150">
        <v>1</v>
      </c>
      <c r="F19" s="146">
        <f>VLOOKUP(C19,'SOR RATE 2025-26'!A:D,4,0)</f>
        <v>104.33</v>
      </c>
      <c r="G19" s="146">
        <f t="shared" si="0"/>
        <v>104.33</v>
      </c>
      <c r="H19" s="638"/>
      <c r="I19" s="137"/>
      <c r="J19" s="137"/>
      <c r="K19" s="137"/>
    </row>
    <row r="20" spans="1:11" ht="17.25" customHeight="1">
      <c r="A20" s="144">
        <v>12</v>
      </c>
      <c r="B20" s="148" t="s">
        <v>178</v>
      </c>
      <c r="C20" s="144">
        <v>7130830006</v>
      </c>
      <c r="D20" s="149" t="s">
        <v>18</v>
      </c>
      <c r="E20" s="146">
        <v>0.5</v>
      </c>
      <c r="F20" s="146">
        <f>VLOOKUP(C20,'SOR RATE 2025-26'!A:D,4,0)</f>
        <v>209.75</v>
      </c>
      <c r="G20" s="146">
        <f t="shared" si="0"/>
        <v>104.875</v>
      </c>
      <c r="H20" s="638"/>
      <c r="I20" s="137"/>
      <c r="J20" s="137"/>
      <c r="K20" s="137"/>
    </row>
    <row r="21" spans="1:11" ht="18" customHeight="1">
      <c r="A21" s="1069">
        <v>13</v>
      </c>
      <c r="B21" s="161" t="s">
        <v>43</v>
      </c>
      <c r="C21" s="163"/>
      <c r="D21" s="149" t="s">
        <v>18</v>
      </c>
      <c r="E21" s="145">
        <v>2.5</v>
      </c>
      <c r="F21" s="146"/>
      <c r="G21" s="146"/>
      <c r="H21" s="634"/>
    </row>
    <row r="22" spans="1:11" ht="18" customHeight="1">
      <c r="A22" s="1071"/>
      <c r="B22" s="148" t="s">
        <v>104</v>
      </c>
      <c r="C22" s="144">
        <v>7130620609</v>
      </c>
      <c r="D22" s="158" t="s">
        <v>18</v>
      </c>
      <c r="E22" s="146">
        <v>0.5</v>
      </c>
      <c r="F22" s="146">
        <f>VLOOKUP(C22,'SOR RATE 2025-26'!A:D,4,0)</f>
        <v>87.55</v>
      </c>
      <c r="G22" s="146">
        <f>F22*E22</f>
        <v>43.774999999999999</v>
      </c>
      <c r="H22" s="638"/>
      <c r="I22" s="137"/>
      <c r="J22" s="137"/>
      <c r="K22" s="137"/>
    </row>
    <row r="23" spans="1:11" ht="18" customHeight="1">
      <c r="A23" s="1071"/>
      <c r="B23" s="148" t="s">
        <v>44</v>
      </c>
      <c r="C23" s="144">
        <v>7130620614</v>
      </c>
      <c r="D23" s="158" t="s">
        <v>18</v>
      </c>
      <c r="E23" s="150">
        <v>1</v>
      </c>
      <c r="F23" s="146">
        <f>VLOOKUP(C23,'SOR RATE 2025-26'!A:D,4,0)</f>
        <v>86.09</v>
      </c>
      <c r="G23" s="146">
        <f>F23*E23</f>
        <v>86.09</v>
      </c>
      <c r="H23" s="638"/>
      <c r="I23" s="137"/>
      <c r="J23" s="137"/>
      <c r="K23" s="137"/>
    </row>
    <row r="24" spans="1:11" ht="18" customHeight="1">
      <c r="A24" s="1071"/>
      <c r="B24" s="148" t="s">
        <v>45</v>
      </c>
      <c r="C24" s="144">
        <v>7130620619</v>
      </c>
      <c r="D24" s="158" t="s">
        <v>18</v>
      </c>
      <c r="E24" s="146"/>
      <c r="F24" s="146"/>
      <c r="G24" s="146"/>
      <c r="H24" s="638"/>
      <c r="J24" s="137"/>
      <c r="K24" s="137"/>
    </row>
    <row r="25" spans="1:11" ht="18" customHeight="1">
      <c r="A25" s="1071"/>
      <c r="B25" s="148" t="s">
        <v>46</v>
      </c>
      <c r="C25" s="144">
        <v>7130620625</v>
      </c>
      <c r="D25" s="158" t="s">
        <v>18</v>
      </c>
      <c r="E25" s="150">
        <f>10/10</f>
        <v>1</v>
      </c>
      <c r="F25" s="146">
        <f>VLOOKUP(C25,'SOR RATE 2025-26'!A:D,4,0)</f>
        <v>84.63</v>
      </c>
      <c r="G25" s="146">
        <f>F25*E25</f>
        <v>84.63</v>
      </c>
      <c r="H25" s="638"/>
      <c r="I25" s="137"/>
      <c r="J25" s="137"/>
      <c r="K25" s="137"/>
    </row>
    <row r="26" spans="1:11" ht="18" customHeight="1">
      <c r="A26" s="1072"/>
      <c r="B26" s="148" t="s">
        <v>47</v>
      </c>
      <c r="C26" s="144">
        <v>7130620627</v>
      </c>
      <c r="D26" s="158" t="s">
        <v>18</v>
      </c>
      <c r="E26" s="146"/>
      <c r="F26" s="146"/>
      <c r="G26" s="146"/>
      <c r="H26" s="638"/>
      <c r="I26" s="137"/>
      <c r="J26" s="137"/>
      <c r="K26" s="137"/>
    </row>
    <row r="27" spans="1:11" ht="18" customHeight="1">
      <c r="A27" s="164">
        <v>14</v>
      </c>
      <c r="B27" s="110" t="s">
        <v>61</v>
      </c>
      <c r="C27" s="165"/>
      <c r="D27" s="166"/>
      <c r="E27" s="470"/>
      <c r="F27" s="470"/>
      <c r="G27" s="470">
        <f>SUM(G8:G26)</f>
        <v>35367.157455999994</v>
      </c>
      <c r="H27" s="639"/>
      <c r="I27" s="167"/>
      <c r="J27" s="167"/>
      <c r="K27" s="167"/>
    </row>
    <row r="28" spans="1:11" ht="17.25" customHeight="1">
      <c r="A28" s="164">
        <v>15</v>
      </c>
      <c r="B28" s="110" t="s">
        <v>62</v>
      </c>
      <c r="C28" s="165"/>
      <c r="D28" s="166"/>
      <c r="E28" s="470"/>
      <c r="F28" s="470"/>
      <c r="G28" s="470">
        <f>G27/1.18</f>
        <v>29972.167335593218</v>
      </c>
      <c r="H28" s="639"/>
      <c r="I28" s="167"/>
      <c r="J28" s="167"/>
      <c r="K28" s="167"/>
    </row>
    <row r="29" spans="1:11" ht="17.25" customHeight="1">
      <c r="A29" s="144">
        <v>16</v>
      </c>
      <c r="B29" s="102" t="s">
        <v>1766</v>
      </c>
      <c r="C29" s="168"/>
      <c r="D29" s="168"/>
      <c r="E29" s="168"/>
      <c r="F29" s="144">
        <v>7.4999999999999997E-2</v>
      </c>
      <c r="G29" s="146">
        <f>G28*F29</f>
        <v>2247.9125501694912</v>
      </c>
      <c r="H29" s="639"/>
      <c r="I29" s="137"/>
      <c r="J29" s="137"/>
      <c r="K29" s="137"/>
    </row>
    <row r="30" spans="1:11" ht="17.25" customHeight="1">
      <c r="A30" s="144">
        <v>17</v>
      </c>
      <c r="B30" s="117" t="s">
        <v>65</v>
      </c>
      <c r="C30" s="168"/>
      <c r="D30" s="149" t="s">
        <v>66</v>
      </c>
      <c r="E30" s="146">
        <v>0.65</v>
      </c>
      <c r="F30" s="118">
        <f>719.44986*1.029</f>
        <v>740.31390593999993</v>
      </c>
      <c r="G30" s="146">
        <f>F30*E30</f>
        <v>481.20403886099996</v>
      </c>
      <c r="H30" s="119"/>
      <c r="I30" s="137"/>
      <c r="J30" s="137"/>
      <c r="K30" s="137"/>
    </row>
    <row r="31" spans="1:11" ht="18" customHeight="1">
      <c r="A31" s="144">
        <v>18</v>
      </c>
      <c r="B31" s="148" t="s">
        <v>179</v>
      </c>
      <c r="C31" s="168"/>
      <c r="D31" s="169"/>
      <c r="E31" s="146"/>
      <c r="F31" s="146"/>
      <c r="G31" s="146">
        <v>3956.78</v>
      </c>
      <c r="H31" s="640"/>
      <c r="I31" s="137"/>
      <c r="J31" s="137"/>
      <c r="K31" s="137"/>
    </row>
    <row r="32" spans="1:11" ht="18" customHeight="1">
      <c r="A32" s="144">
        <v>19</v>
      </c>
      <c r="B32" s="459" t="s">
        <v>1759</v>
      </c>
      <c r="C32" s="168"/>
      <c r="D32" s="158"/>
      <c r="E32" s="146"/>
      <c r="F32" s="146"/>
      <c r="G32" s="101"/>
      <c r="H32" s="640"/>
      <c r="I32" s="52"/>
      <c r="J32" s="137"/>
      <c r="K32" s="137"/>
    </row>
    <row r="33" spans="1:11" s="3" customFormat="1" ht="19.5" customHeight="1">
      <c r="A33" s="283" t="s">
        <v>67</v>
      </c>
      <c r="B33" s="282" t="s">
        <v>1635</v>
      </c>
      <c r="C33" s="456"/>
      <c r="D33" s="457"/>
      <c r="E33" s="286"/>
      <c r="F33" s="286">
        <v>0.02</v>
      </c>
      <c r="G33" s="458">
        <f>G28*F33</f>
        <v>599.44334671186436</v>
      </c>
      <c r="H33" s="640"/>
    </row>
    <row r="34" spans="1:11" ht="45.75" customHeight="1">
      <c r="A34" s="448">
        <v>20</v>
      </c>
      <c r="B34" s="282" t="s">
        <v>1634</v>
      </c>
      <c r="C34" s="449"/>
      <c r="D34" s="450"/>
      <c r="E34" s="451"/>
      <c r="F34" s="451"/>
      <c r="G34" s="452">
        <f>(G28+G29+G30+G31+G33)*0.125</f>
        <v>4657.1884089169471</v>
      </c>
      <c r="H34" s="640"/>
      <c r="I34" s="52"/>
      <c r="J34" s="137"/>
      <c r="K34" s="137"/>
    </row>
    <row r="35" spans="1:11" ht="31.5" customHeight="1">
      <c r="A35" s="166">
        <v>21</v>
      </c>
      <c r="B35" s="127" t="s">
        <v>1787</v>
      </c>
      <c r="C35" s="168"/>
      <c r="D35" s="158"/>
      <c r="E35" s="146"/>
      <c r="F35" s="146"/>
      <c r="G35" s="101">
        <f>G28+G29+G30+G31+G33+G34</f>
        <v>41914.695680252524</v>
      </c>
      <c r="H35" s="640"/>
      <c r="I35" s="137"/>
      <c r="J35" s="137"/>
      <c r="K35" s="137"/>
    </row>
    <row r="36" spans="1:11" ht="18.75" customHeight="1">
      <c r="A36" s="144">
        <v>22</v>
      </c>
      <c r="B36" s="102" t="s">
        <v>1788</v>
      </c>
      <c r="C36" s="168"/>
      <c r="D36" s="158"/>
      <c r="E36" s="146"/>
      <c r="F36" s="146">
        <v>0.09</v>
      </c>
      <c r="G36" s="146">
        <f>G35*F36</f>
        <v>3772.3226112227271</v>
      </c>
      <c r="H36" s="638"/>
      <c r="I36" s="137"/>
      <c r="J36" s="137"/>
      <c r="K36" s="137"/>
    </row>
    <row r="37" spans="1:11" ht="18.75" customHeight="1">
      <c r="A37" s="144">
        <v>23</v>
      </c>
      <c r="B37" s="102" t="s">
        <v>1789</v>
      </c>
      <c r="C37" s="168"/>
      <c r="D37" s="158"/>
      <c r="E37" s="146"/>
      <c r="F37" s="146">
        <v>0.09</v>
      </c>
      <c r="G37" s="146">
        <f>G35*F37</f>
        <v>3772.3226112227271</v>
      </c>
      <c r="H37" s="638"/>
      <c r="I37" s="137"/>
      <c r="J37" s="137"/>
      <c r="K37" s="137"/>
    </row>
    <row r="38" spans="1:11" ht="28.5" customHeight="1">
      <c r="A38" s="144">
        <v>24</v>
      </c>
      <c r="B38" s="102" t="s">
        <v>1790</v>
      </c>
      <c r="C38" s="168"/>
      <c r="D38" s="158"/>
      <c r="E38" s="146"/>
      <c r="F38" s="146"/>
      <c r="G38" s="470">
        <f>G35+G36+G37</f>
        <v>49459.340902697979</v>
      </c>
      <c r="H38" s="638"/>
      <c r="I38" s="137"/>
      <c r="J38" s="137"/>
      <c r="K38" s="137"/>
    </row>
    <row r="39" spans="1:11" ht="33.75" customHeight="1">
      <c r="A39" s="166">
        <v>25</v>
      </c>
      <c r="B39" s="127" t="s">
        <v>74</v>
      </c>
      <c r="C39" s="641"/>
      <c r="D39" s="642"/>
      <c r="E39" s="643"/>
      <c r="F39" s="643"/>
      <c r="G39" s="470">
        <f>ROUND(G38,0)</f>
        <v>49459</v>
      </c>
      <c r="H39" s="638"/>
      <c r="I39" s="137"/>
      <c r="J39" s="170"/>
      <c r="K39" s="137"/>
    </row>
    <row r="40" spans="1:11" ht="15" customHeight="1">
      <c r="A40" s="1017" t="s">
        <v>75</v>
      </c>
      <c r="B40" s="1017"/>
      <c r="C40" s="480"/>
      <c r="D40" s="481"/>
      <c r="E40" s="249"/>
      <c r="F40" s="249"/>
      <c r="G40" s="249"/>
      <c r="H40" s="249"/>
      <c r="I40" s="137"/>
      <c r="J40" s="170"/>
      <c r="K40" s="137"/>
    </row>
    <row r="41" spans="1:11" ht="42.75" customHeight="1">
      <c r="A41" s="742">
        <v>1</v>
      </c>
      <c r="B41" s="1067" t="s">
        <v>1931</v>
      </c>
      <c r="C41" s="1067"/>
      <c r="D41" s="1067"/>
      <c r="E41" s="1067"/>
      <c r="F41" s="1067"/>
      <c r="G41" s="1067"/>
      <c r="H41" s="691"/>
    </row>
    <row r="42" spans="1:11" ht="15" customHeight="1">
      <c r="A42" s="480">
        <v>2</v>
      </c>
      <c r="B42" s="1068" t="s">
        <v>77</v>
      </c>
      <c r="C42" s="1068"/>
      <c r="D42" s="1068"/>
      <c r="E42" s="1068"/>
      <c r="F42" s="1068"/>
      <c r="G42" s="1068"/>
      <c r="H42" s="18"/>
    </row>
    <row r="43" spans="1:11">
      <c r="A43" s="644"/>
      <c r="B43" s="634"/>
      <c r="C43" s="634"/>
      <c r="D43" s="634"/>
      <c r="E43" s="634"/>
      <c r="F43" s="634"/>
      <c r="G43" s="634"/>
      <c r="H43" s="634"/>
    </row>
  </sheetData>
  <mergeCells count="13">
    <mergeCell ref="A40:B40"/>
    <mergeCell ref="B41:G41"/>
    <mergeCell ref="B42:G42"/>
    <mergeCell ref="A10:A11"/>
    <mergeCell ref="A21:A26"/>
    <mergeCell ref="B1:C1"/>
    <mergeCell ref="F2:G2"/>
    <mergeCell ref="B3:G3"/>
    <mergeCell ref="A5:A6"/>
    <mergeCell ref="B5:B6"/>
    <mergeCell ref="C5:C6"/>
    <mergeCell ref="D5:D6"/>
    <mergeCell ref="E5:G5"/>
  </mergeCells>
  <conditionalFormatting sqref="B27">
    <cfRule type="cellIs" dxfId="19" priority="2" stopIfTrue="1" operator="equal">
      <formula>"?"</formula>
    </cfRule>
  </conditionalFormatting>
  <conditionalFormatting sqref="B28">
    <cfRule type="cellIs" dxfId="18" priority="1" stopIfTrue="1" operator="equal">
      <formula>"?"</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workbookViewId="0">
      <pane xSplit="3" ySplit="8" topLeftCell="D54" activePane="bottomRight" state="frozen"/>
      <selection pane="topRight" activeCell="D1" sqref="D1"/>
      <selection pane="bottomLeft" activeCell="A9" sqref="A9"/>
      <selection pane="bottomRight" activeCell="G57" sqref="G57"/>
    </sheetView>
  </sheetViews>
  <sheetFormatPr defaultRowHeight="12.75"/>
  <cols>
    <col min="1" max="1" width="4.42578125" style="171" customWidth="1"/>
    <col min="2" max="2" width="50.42578125" style="173" customWidth="1"/>
    <col min="3" max="3" width="12.28515625" style="171" customWidth="1"/>
    <col min="4" max="4" width="6" style="173" customWidth="1"/>
    <col min="5" max="5" width="5.7109375" style="173" customWidth="1"/>
    <col min="6" max="6" width="9.85546875" style="173" customWidth="1"/>
    <col min="7" max="7" width="12.28515625" style="173" customWidth="1"/>
    <col min="8" max="8" width="19.28515625" style="173" customWidth="1"/>
    <col min="9" max="9" width="16.140625" style="173" customWidth="1"/>
    <col min="10" max="10" width="7.7109375" style="173" customWidth="1"/>
    <col min="11" max="11" width="9.5703125" style="173" customWidth="1"/>
    <col min="12" max="255" width="9.140625" style="173"/>
    <col min="256" max="256" width="4.42578125" style="173" customWidth="1"/>
    <col min="257" max="257" width="50.42578125" style="173" customWidth="1"/>
    <col min="258" max="258" width="12.28515625" style="173" customWidth="1"/>
    <col min="259" max="259" width="6" style="173" customWidth="1"/>
    <col min="260" max="260" width="5.7109375" style="173" customWidth="1"/>
    <col min="261" max="261" width="9.85546875" style="173" customWidth="1"/>
    <col min="262" max="262" width="12.28515625" style="173" customWidth="1"/>
    <col min="263" max="263" width="20.85546875" style="173" customWidth="1"/>
    <col min="264" max="264" width="10.7109375" style="173" customWidth="1"/>
    <col min="265" max="265" width="16.140625" style="173" customWidth="1"/>
    <col min="266" max="511" width="9.140625" style="173"/>
    <col min="512" max="512" width="4.42578125" style="173" customWidth="1"/>
    <col min="513" max="513" width="50.42578125" style="173" customWidth="1"/>
    <col min="514" max="514" width="12.28515625" style="173" customWidth="1"/>
    <col min="515" max="515" width="6" style="173" customWidth="1"/>
    <col min="516" max="516" width="5.7109375" style="173" customWidth="1"/>
    <col min="517" max="517" width="9.85546875" style="173" customWidth="1"/>
    <col min="518" max="518" width="12.28515625" style="173" customWidth="1"/>
    <col min="519" max="519" width="20.85546875" style="173" customWidth="1"/>
    <col min="520" max="520" width="10.7109375" style="173" customWidth="1"/>
    <col min="521" max="521" width="16.140625" style="173" customWidth="1"/>
    <col min="522" max="767" width="9.140625" style="173"/>
    <col min="768" max="768" width="4.42578125" style="173" customWidth="1"/>
    <col min="769" max="769" width="50.42578125" style="173" customWidth="1"/>
    <col min="770" max="770" width="12.28515625" style="173" customWidth="1"/>
    <col min="771" max="771" width="6" style="173" customWidth="1"/>
    <col min="772" max="772" width="5.7109375" style="173" customWidth="1"/>
    <col min="773" max="773" width="9.85546875" style="173" customWidth="1"/>
    <col min="774" max="774" width="12.28515625" style="173" customWidth="1"/>
    <col min="775" max="775" width="20.85546875" style="173" customWidth="1"/>
    <col min="776" max="776" width="10.7109375" style="173" customWidth="1"/>
    <col min="777" max="777" width="16.140625" style="173" customWidth="1"/>
    <col min="778" max="1023" width="9.140625" style="173"/>
    <col min="1024" max="1024" width="4.42578125" style="173" customWidth="1"/>
    <col min="1025" max="1025" width="50.42578125" style="173" customWidth="1"/>
    <col min="1026" max="1026" width="12.28515625" style="173" customWidth="1"/>
    <col min="1027" max="1027" width="6" style="173" customWidth="1"/>
    <col min="1028" max="1028" width="5.7109375" style="173" customWidth="1"/>
    <col min="1029" max="1029" width="9.85546875" style="173" customWidth="1"/>
    <col min="1030" max="1030" width="12.28515625" style="173" customWidth="1"/>
    <col min="1031" max="1031" width="20.85546875" style="173" customWidth="1"/>
    <col min="1032" max="1032" width="10.7109375" style="173" customWidth="1"/>
    <col min="1033" max="1033" width="16.140625" style="173" customWidth="1"/>
    <col min="1034" max="1279" width="9.140625" style="173"/>
    <col min="1280" max="1280" width="4.42578125" style="173" customWidth="1"/>
    <col min="1281" max="1281" width="50.42578125" style="173" customWidth="1"/>
    <col min="1282" max="1282" width="12.28515625" style="173" customWidth="1"/>
    <col min="1283" max="1283" width="6" style="173" customWidth="1"/>
    <col min="1284" max="1284" width="5.7109375" style="173" customWidth="1"/>
    <col min="1285" max="1285" width="9.85546875" style="173" customWidth="1"/>
    <col min="1286" max="1286" width="12.28515625" style="173" customWidth="1"/>
    <col min="1287" max="1287" width="20.85546875" style="173" customWidth="1"/>
    <col min="1288" max="1288" width="10.7109375" style="173" customWidth="1"/>
    <col min="1289" max="1289" width="16.140625" style="173" customWidth="1"/>
    <col min="1290" max="1535" width="9.140625" style="173"/>
    <col min="1536" max="1536" width="4.42578125" style="173" customWidth="1"/>
    <col min="1537" max="1537" width="50.42578125" style="173" customWidth="1"/>
    <col min="1538" max="1538" width="12.28515625" style="173" customWidth="1"/>
    <col min="1539" max="1539" width="6" style="173" customWidth="1"/>
    <col min="1540" max="1540" width="5.7109375" style="173" customWidth="1"/>
    <col min="1541" max="1541" width="9.85546875" style="173" customWidth="1"/>
    <col min="1542" max="1542" width="12.28515625" style="173" customWidth="1"/>
    <col min="1543" max="1543" width="20.85546875" style="173" customWidth="1"/>
    <col min="1544" max="1544" width="10.7109375" style="173" customWidth="1"/>
    <col min="1545" max="1545" width="16.140625" style="173" customWidth="1"/>
    <col min="1546" max="1791" width="9.140625" style="173"/>
    <col min="1792" max="1792" width="4.42578125" style="173" customWidth="1"/>
    <col min="1793" max="1793" width="50.42578125" style="173" customWidth="1"/>
    <col min="1794" max="1794" width="12.28515625" style="173" customWidth="1"/>
    <col min="1795" max="1795" width="6" style="173" customWidth="1"/>
    <col min="1796" max="1796" width="5.7109375" style="173" customWidth="1"/>
    <col min="1797" max="1797" width="9.85546875" style="173" customWidth="1"/>
    <col min="1798" max="1798" width="12.28515625" style="173" customWidth="1"/>
    <col min="1799" max="1799" width="20.85546875" style="173" customWidth="1"/>
    <col min="1800" max="1800" width="10.7109375" style="173" customWidth="1"/>
    <col min="1801" max="1801" width="16.140625" style="173" customWidth="1"/>
    <col min="1802" max="2047" width="9.140625" style="173"/>
    <col min="2048" max="2048" width="4.42578125" style="173" customWidth="1"/>
    <col min="2049" max="2049" width="50.42578125" style="173" customWidth="1"/>
    <col min="2050" max="2050" width="12.28515625" style="173" customWidth="1"/>
    <col min="2051" max="2051" width="6" style="173" customWidth="1"/>
    <col min="2052" max="2052" width="5.7109375" style="173" customWidth="1"/>
    <col min="2053" max="2053" width="9.85546875" style="173" customWidth="1"/>
    <col min="2054" max="2054" width="12.28515625" style="173" customWidth="1"/>
    <col min="2055" max="2055" width="20.85546875" style="173" customWidth="1"/>
    <col min="2056" max="2056" width="10.7109375" style="173" customWidth="1"/>
    <col min="2057" max="2057" width="16.140625" style="173" customWidth="1"/>
    <col min="2058" max="2303" width="9.140625" style="173"/>
    <col min="2304" max="2304" width="4.42578125" style="173" customWidth="1"/>
    <col min="2305" max="2305" width="50.42578125" style="173" customWidth="1"/>
    <col min="2306" max="2306" width="12.28515625" style="173" customWidth="1"/>
    <col min="2307" max="2307" width="6" style="173" customWidth="1"/>
    <col min="2308" max="2308" width="5.7109375" style="173" customWidth="1"/>
    <col min="2309" max="2309" width="9.85546875" style="173" customWidth="1"/>
    <col min="2310" max="2310" width="12.28515625" style="173" customWidth="1"/>
    <col min="2311" max="2311" width="20.85546875" style="173" customWidth="1"/>
    <col min="2312" max="2312" width="10.7109375" style="173" customWidth="1"/>
    <col min="2313" max="2313" width="16.140625" style="173" customWidth="1"/>
    <col min="2314" max="2559" width="9.140625" style="173"/>
    <col min="2560" max="2560" width="4.42578125" style="173" customWidth="1"/>
    <col min="2561" max="2561" width="50.42578125" style="173" customWidth="1"/>
    <col min="2562" max="2562" width="12.28515625" style="173" customWidth="1"/>
    <col min="2563" max="2563" width="6" style="173" customWidth="1"/>
    <col min="2564" max="2564" width="5.7109375" style="173" customWidth="1"/>
    <col min="2565" max="2565" width="9.85546875" style="173" customWidth="1"/>
    <col min="2566" max="2566" width="12.28515625" style="173" customWidth="1"/>
    <col min="2567" max="2567" width="20.85546875" style="173" customWidth="1"/>
    <col min="2568" max="2568" width="10.7109375" style="173" customWidth="1"/>
    <col min="2569" max="2569" width="16.140625" style="173" customWidth="1"/>
    <col min="2570" max="2815" width="9.140625" style="173"/>
    <col min="2816" max="2816" width="4.42578125" style="173" customWidth="1"/>
    <col min="2817" max="2817" width="50.42578125" style="173" customWidth="1"/>
    <col min="2818" max="2818" width="12.28515625" style="173" customWidth="1"/>
    <col min="2819" max="2819" width="6" style="173" customWidth="1"/>
    <col min="2820" max="2820" width="5.7109375" style="173" customWidth="1"/>
    <col min="2821" max="2821" width="9.85546875" style="173" customWidth="1"/>
    <col min="2822" max="2822" width="12.28515625" style="173" customWidth="1"/>
    <col min="2823" max="2823" width="20.85546875" style="173" customWidth="1"/>
    <col min="2824" max="2824" width="10.7109375" style="173" customWidth="1"/>
    <col min="2825" max="2825" width="16.140625" style="173" customWidth="1"/>
    <col min="2826" max="3071" width="9.140625" style="173"/>
    <col min="3072" max="3072" width="4.42578125" style="173" customWidth="1"/>
    <col min="3073" max="3073" width="50.42578125" style="173" customWidth="1"/>
    <col min="3074" max="3074" width="12.28515625" style="173" customWidth="1"/>
    <col min="3075" max="3075" width="6" style="173" customWidth="1"/>
    <col min="3076" max="3076" width="5.7109375" style="173" customWidth="1"/>
    <col min="3077" max="3077" width="9.85546875" style="173" customWidth="1"/>
    <col min="3078" max="3078" width="12.28515625" style="173" customWidth="1"/>
    <col min="3079" max="3079" width="20.85546875" style="173" customWidth="1"/>
    <col min="3080" max="3080" width="10.7109375" style="173" customWidth="1"/>
    <col min="3081" max="3081" width="16.140625" style="173" customWidth="1"/>
    <col min="3082" max="3327" width="9.140625" style="173"/>
    <col min="3328" max="3328" width="4.42578125" style="173" customWidth="1"/>
    <col min="3329" max="3329" width="50.42578125" style="173" customWidth="1"/>
    <col min="3330" max="3330" width="12.28515625" style="173" customWidth="1"/>
    <col min="3331" max="3331" width="6" style="173" customWidth="1"/>
    <col min="3332" max="3332" width="5.7109375" style="173" customWidth="1"/>
    <col min="3333" max="3333" width="9.85546875" style="173" customWidth="1"/>
    <col min="3334" max="3334" width="12.28515625" style="173" customWidth="1"/>
    <col min="3335" max="3335" width="20.85546875" style="173" customWidth="1"/>
    <col min="3336" max="3336" width="10.7109375" style="173" customWidth="1"/>
    <col min="3337" max="3337" width="16.140625" style="173" customWidth="1"/>
    <col min="3338" max="3583" width="9.140625" style="173"/>
    <col min="3584" max="3584" width="4.42578125" style="173" customWidth="1"/>
    <col min="3585" max="3585" width="50.42578125" style="173" customWidth="1"/>
    <col min="3586" max="3586" width="12.28515625" style="173" customWidth="1"/>
    <col min="3587" max="3587" width="6" style="173" customWidth="1"/>
    <col min="3588" max="3588" width="5.7109375" style="173" customWidth="1"/>
    <col min="3589" max="3589" width="9.85546875" style="173" customWidth="1"/>
    <col min="3590" max="3590" width="12.28515625" style="173" customWidth="1"/>
    <col min="3591" max="3591" width="20.85546875" style="173" customWidth="1"/>
    <col min="3592" max="3592" width="10.7109375" style="173" customWidth="1"/>
    <col min="3593" max="3593" width="16.140625" style="173" customWidth="1"/>
    <col min="3594" max="3839" width="9.140625" style="173"/>
    <col min="3840" max="3840" width="4.42578125" style="173" customWidth="1"/>
    <col min="3841" max="3841" width="50.42578125" style="173" customWidth="1"/>
    <col min="3842" max="3842" width="12.28515625" style="173" customWidth="1"/>
    <col min="3843" max="3843" width="6" style="173" customWidth="1"/>
    <col min="3844" max="3844" width="5.7109375" style="173" customWidth="1"/>
    <col min="3845" max="3845" width="9.85546875" style="173" customWidth="1"/>
    <col min="3846" max="3846" width="12.28515625" style="173" customWidth="1"/>
    <col min="3847" max="3847" width="20.85546875" style="173" customWidth="1"/>
    <col min="3848" max="3848" width="10.7109375" style="173" customWidth="1"/>
    <col min="3849" max="3849" width="16.140625" style="173" customWidth="1"/>
    <col min="3850" max="4095" width="9.140625" style="173"/>
    <col min="4096" max="4096" width="4.42578125" style="173" customWidth="1"/>
    <col min="4097" max="4097" width="50.42578125" style="173" customWidth="1"/>
    <col min="4098" max="4098" width="12.28515625" style="173" customWidth="1"/>
    <col min="4099" max="4099" width="6" style="173" customWidth="1"/>
    <col min="4100" max="4100" width="5.7109375" style="173" customWidth="1"/>
    <col min="4101" max="4101" width="9.85546875" style="173" customWidth="1"/>
    <col min="4102" max="4102" width="12.28515625" style="173" customWidth="1"/>
    <col min="4103" max="4103" width="20.85546875" style="173" customWidth="1"/>
    <col min="4104" max="4104" width="10.7109375" style="173" customWidth="1"/>
    <col min="4105" max="4105" width="16.140625" style="173" customWidth="1"/>
    <col min="4106" max="4351" width="9.140625" style="173"/>
    <col min="4352" max="4352" width="4.42578125" style="173" customWidth="1"/>
    <col min="4353" max="4353" width="50.42578125" style="173" customWidth="1"/>
    <col min="4354" max="4354" width="12.28515625" style="173" customWidth="1"/>
    <col min="4355" max="4355" width="6" style="173" customWidth="1"/>
    <col min="4356" max="4356" width="5.7109375" style="173" customWidth="1"/>
    <col min="4357" max="4357" width="9.85546875" style="173" customWidth="1"/>
    <col min="4358" max="4358" width="12.28515625" style="173" customWidth="1"/>
    <col min="4359" max="4359" width="20.85546875" style="173" customWidth="1"/>
    <col min="4360" max="4360" width="10.7109375" style="173" customWidth="1"/>
    <col min="4361" max="4361" width="16.140625" style="173" customWidth="1"/>
    <col min="4362" max="4607" width="9.140625" style="173"/>
    <col min="4608" max="4608" width="4.42578125" style="173" customWidth="1"/>
    <col min="4609" max="4609" width="50.42578125" style="173" customWidth="1"/>
    <col min="4610" max="4610" width="12.28515625" style="173" customWidth="1"/>
    <col min="4611" max="4611" width="6" style="173" customWidth="1"/>
    <col min="4612" max="4612" width="5.7109375" style="173" customWidth="1"/>
    <col min="4613" max="4613" width="9.85546875" style="173" customWidth="1"/>
    <col min="4614" max="4614" width="12.28515625" style="173" customWidth="1"/>
    <col min="4615" max="4615" width="20.85546875" style="173" customWidth="1"/>
    <col min="4616" max="4616" width="10.7109375" style="173" customWidth="1"/>
    <col min="4617" max="4617" width="16.140625" style="173" customWidth="1"/>
    <col min="4618" max="4863" width="9.140625" style="173"/>
    <col min="4864" max="4864" width="4.42578125" style="173" customWidth="1"/>
    <col min="4865" max="4865" width="50.42578125" style="173" customWidth="1"/>
    <col min="4866" max="4866" width="12.28515625" style="173" customWidth="1"/>
    <col min="4867" max="4867" width="6" style="173" customWidth="1"/>
    <col min="4868" max="4868" width="5.7109375" style="173" customWidth="1"/>
    <col min="4869" max="4869" width="9.85546875" style="173" customWidth="1"/>
    <col min="4870" max="4870" width="12.28515625" style="173" customWidth="1"/>
    <col min="4871" max="4871" width="20.85546875" style="173" customWidth="1"/>
    <col min="4872" max="4872" width="10.7109375" style="173" customWidth="1"/>
    <col min="4873" max="4873" width="16.140625" style="173" customWidth="1"/>
    <col min="4874" max="5119" width="9.140625" style="173"/>
    <col min="5120" max="5120" width="4.42578125" style="173" customWidth="1"/>
    <col min="5121" max="5121" width="50.42578125" style="173" customWidth="1"/>
    <col min="5122" max="5122" width="12.28515625" style="173" customWidth="1"/>
    <col min="5123" max="5123" width="6" style="173" customWidth="1"/>
    <col min="5124" max="5124" width="5.7109375" style="173" customWidth="1"/>
    <col min="5125" max="5125" width="9.85546875" style="173" customWidth="1"/>
    <col min="5126" max="5126" width="12.28515625" style="173" customWidth="1"/>
    <col min="5127" max="5127" width="20.85546875" style="173" customWidth="1"/>
    <col min="5128" max="5128" width="10.7109375" style="173" customWidth="1"/>
    <col min="5129" max="5129" width="16.140625" style="173" customWidth="1"/>
    <col min="5130" max="5375" width="9.140625" style="173"/>
    <col min="5376" max="5376" width="4.42578125" style="173" customWidth="1"/>
    <col min="5377" max="5377" width="50.42578125" style="173" customWidth="1"/>
    <col min="5378" max="5378" width="12.28515625" style="173" customWidth="1"/>
    <col min="5379" max="5379" width="6" style="173" customWidth="1"/>
    <col min="5380" max="5380" width="5.7109375" style="173" customWidth="1"/>
    <col min="5381" max="5381" width="9.85546875" style="173" customWidth="1"/>
    <col min="5382" max="5382" width="12.28515625" style="173" customWidth="1"/>
    <col min="5383" max="5383" width="20.85546875" style="173" customWidth="1"/>
    <col min="5384" max="5384" width="10.7109375" style="173" customWidth="1"/>
    <col min="5385" max="5385" width="16.140625" style="173" customWidth="1"/>
    <col min="5386" max="5631" width="9.140625" style="173"/>
    <col min="5632" max="5632" width="4.42578125" style="173" customWidth="1"/>
    <col min="5633" max="5633" width="50.42578125" style="173" customWidth="1"/>
    <col min="5634" max="5634" width="12.28515625" style="173" customWidth="1"/>
    <col min="5635" max="5635" width="6" style="173" customWidth="1"/>
    <col min="5636" max="5636" width="5.7109375" style="173" customWidth="1"/>
    <col min="5637" max="5637" width="9.85546875" style="173" customWidth="1"/>
    <col min="5638" max="5638" width="12.28515625" style="173" customWidth="1"/>
    <col min="5639" max="5639" width="20.85546875" style="173" customWidth="1"/>
    <col min="5640" max="5640" width="10.7109375" style="173" customWidth="1"/>
    <col min="5641" max="5641" width="16.140625" style="173" customWidth="1"/>
    <col min="5642" max="5887" width="9.140625" style="173"/>
    <col min="5888" max="5888" width="4.42578125" style="173" customWidth="1"/>
    <col min="5889" max="5889" width="50.42578125" style="173" customWidth="1"/>
    <col min="5890" max="5890" width="12.28515625" style="173" customWidth="1"/>
    <col min="5891" max="5891" width="6" style="173" customWidth="1"/>
    <col min="5892" max="5892" width="5.7109375" style="173" customWidth="1"/>
    <col min="5893" max="5893" width="9.85546875" style="173" customWidth="1"/>
    <col min="5894" max="5894" width="12.28515625" style="173" customWidth="1"/>
    <col min="5895" max="5895" width="20.85546875" style="173" customWidth="1"/>
    <col min="5896" max="5896" width="10.7109375" style="173" customWidth="1"/>
    <col min="5897" max="5897" width="16.140625" style="173" customWidth="1"/>
    <col min="5898" max="6143" width="9.140625" style="173"/>
    <col min="6144" max="6144" width="4.42578125" style="173" customWidth="1"/>
    <col min="6145" max="6145" width="50.42578125" style="173" customWidth="1"/>
    <col min="6146" max="6146" width="12.28515625" style="173" customWidth="1"/>
    <col min="6147" max="6147" width="6" style="173" customWidth="1"/>
    <col min="6148" max="6148" width="5.7109375" style="173" customWidth="1"/>
    <col min="6149" max="6149" width="9.85546875" style="173" customWidth="1"/>
    <col min="6150" max="6150" width="12.28515625" style="173" customWidth="1"/>
    <col min="6151" max="6151" width="20.85546875" style="173" customWidth="1"/>
    <col min="6152" max="6152" width="10.7109375" style="173" customWidth="1"/>
    <col min="6153" max="6153" width="16.140625" style="173" customWidth="1"/>
    <col min="6154" max="6399" width="9.140625" style="173"/>
    <col min="6400" max="6400" width="4.42578125" style="173" customWidth="1"/>
    <col min="6401" max="6401" width="50.42578125" style="173" customWidth="1"/>
    <col min="6402" max="6402" width="12.28515625" style="173" customWidth="1"/>
    <col min="6403" max="6403" width="6" style="173" customWidth="1"/>
    <col min="6404" max="6404" width="5.7109375" style="173" customWidth="1"/>
    <col min="6405" max="6405" width="9.85546875" style="173" customWidth="1"/>
    <col min="6406" max="6406" width="12.28515625" style="173" customWidth="1"/>
    <col min="6407" max="6407" width="20.85546875" style="173" customWidth="1"/>
    <col min="6408" max="6408" width="10.7109375" style="173" customWidth="1"/>
    <col min="6409" max="6409" width="16.140625" style="173" customWidth="1"/>
    <col min="6410" max="6655" width="9.140625" style="173"/>
    <col min="6656" max="6656" width="4.42578125" style="173" customWidth="1"/>
    <col min="6657" max="6657" width="50.42578125" style="173" customWidth="1"/>
    <col min="6658" max="6658" width="12.28515625" style="173" customWidth="1"/>
    <col min="6659" max="6659" width="6" style="173" customWidth="1"/>
    <col min="6660" max="6660" width="5.7109375" style="173" customWidth="1"/>
    <col min="6661" max="6661" width="9.85546875" style="173" customWidth="1"/>
    <col min="6662" max="6662" width="12.28515625" style="173" customWidth="1"/>
    <col min="6663" max="6663" width="20.85546875" style="173" customWidth="1"/>
    <col min="6664" max="6664" width="10.7109375" style="173" customWidth="1"/>
    <col min="6665" max="6665" width="16.140625" style="173" customWidth="1"/>
    <col min="6666" max="6911" width="9.140625" style="173"/>
    <col min="6912" max="6912" width="4.42578125" style="173" customWidth="1"/>
    <col min="6913" max="6913" width="50.42578125" style="173" customWidth="1"/>
    <col min="6914" max="6914" width="12.28515625" style="173" customWidth="1"/>
    <col min="6915" max="6915" width="6" style="173" customWidth="1"/>
    <col min="6916" max="6916" width="5.7109375" style="173" customWidth="1"/>
    <col min="6917" max="6917" width="9.85546875" style="173" customWidth="1"/>
    <col min="6918" max="6918" width="12.28515625" style="173" customWidth="1"/>
    <col min="6919" max="6919" width="20.85546875" style="173" customWidth="1"/>
    <col min="6920" max="6920" width="10.7109375" style="173" customWidth="1"/>
    <col min="6921" max="6921" width="16.140625" style="173" customWidth="1"/>
    <col min="6922" max="7167" width="9.140625" style="173"/>
    <col min="7168" max="7168" width="4.42578125" style="173" customWidth="1"/>
    <col min="7169" max="7169" width="50.42578125" style="173" customWidth="1"/>
    <col min="7170" max="7170" width="12.28515625" style="173" customWidth="1"/>
    <col min="7171" max="7171" width="6" style="173" customWidth="1"/>
    <col min="7172" max="7172" width="5.7109375" style="173" customWidth="1"/>
    <col min="7173" max="7173" width="9.85546875" style="173" customWidth="1"/>
    <col min="7174" max="7174" width="12.28515625" style="173" customWidth="1"/>
    <col min="7175" max="7175" width="20.85546875" style="173" customWidth="1"/>
    <col min="7176" max="7176" width="10.7109375" style="173" customWidth="1"/>
    <col min="7177" max="7177" width="16.140625" style="173" customWidth="1"/>
    <col min="7178" max="7423" width="9.140625" style="173"/>
    <col min="7424" max="7424" width="4.42578125" style="173" customWidth="1"/>
    <col min="7425" max="7425" width="50.42578125" style="173" customWidth="1"/>
    <col min="7426" max="7426" width="12.28515625" style="173" customWidth="1"/>
    <col min="7427" max="7427" width="6" style="173" customWidth="1"/>
    <col min="7428" max="7428" width="5.7109375" style="173" customWidth="1"/>
    <col min="7429" max="7429" width="9.85546875" style="173" customWidth="1"/>
    <col min="7430" max="7430" width="12.28515625" style="173" customWidth="1"/>
    <col min="7431" max="7431" width="20.85546875" style="173" customWidth="1"/>
    <col min="7432" max="7432" width="10.7109375" style="173" customWidth="1"/>
    <col min="7433" max="7433" width="16.140625" style="173" customWidth="1"/>
    <col min="7434" max="7679" width="9.140625" style="173"/>
    <col min="7680" max="7680" width="4.42578125" style="173" customWidth="1"/>
    <col min="7681" max="7681" width="50.42578125" style="173" customWidth="1"/>
    <col min="7682" max="7682" width="12.28515625" style="173" customWidth="1"/>
    <col min="7683" max="7683" width="6" style="173" customWidth="1"/>
    <col min="7684" max="7684" width="5.7109375" style="173" customWidth="1"/>
    <col min="7685" max="7685" width="9.85546875" style="173" customWidth="1"/>
    <col min="7686" max="7686" width="12.28515625" style="173" customWidth="1"/>
    <col min="7687" max="7687" width="20.85546875" style="173" customWidth="1"/>
    <col min="7688" max="7688" width="10.7109375" style="173" customWidth="1"/>
    <col min="7689" max="7689" width="16.140625" style="173" customWidth="1"/>
    <col min="7690" max="7935" width="9.140625" style="173"/>
    <col min="7936" max="7936" width="4.42578125" style="173" customWidth="1"/>
    <col min="7937" max="7937" width="50.42578125" style="173" customWidth="1"/>
    <col min="7938" max="7938" width="12.28515625" style="173" customWidth="1"/>
    <col min="7939" max="7939" width="6" style="173" customWidth="1"/>
    <col min="7940" max="7940" width="5.7109375" style="173" customWidth="1"/>
    <col min="7941" max="7941" width="9.85546875" style="173" customWidth="1"/>
    <col min="7942" max="7942" width="12.28515625" style="173" customWidth="1"/>
    <col min="7943" max="7943" width="20.85546875" style="173" customWidth="1"/>
    <col min="7944" max="7944" width="10.7109375" style="173" customWidth="1"/>
    <col min="7945" max="7945" width="16.140625" style="173" customWidth="1"/>
    <col min="7946" max="8191" width="9.140625" style="173"/>
    <col min="8192" max="8192" width="4.42578125" style="173" customWidth="1"/>
    <col min="8193" max="8193" width="50.42578125" style="173" customWidth="1"/>
    <col min="8194" max="8194" width="12.28515625" style="173" customWidth="1"/>
    <col min="8195" max="8195" width="6" style="173" customWidth="1"/>
    <col min="8196" max="8196" width="5.7109375" style="173" customWidth="1"/>
    <col min="8197" max="8197" width="9.85546875" style="173" customWidth="1"/>
    <col min="8198" max="8198" width="12.28515625" style="173" customWidth="1"/>
    <col min="8199" max="8199" width="20.85546875" style="173" customWidth="1"/>
    <col min="8200" max="8200" width="10.7109375" style="173" customWidth="1"/>
    <col min="8201" max="8201" width="16.140625" style="173" customWidth="1"/>
    <col min="8202" max="8447" width="9.140625" style="173"/>
    <col min="8448" max="8448" width="4.42578125" style="173" customWidth="1"/>
    <col min="8449" max="8449" width="50.42578125" style="173" customWidth="1"/>
    <col min="8450" max="8450" width="12.28515625" style="173" customWidth="1"/>
    <col min="8451" max="8451" width="6" style="173" customWidth="1"/>
    <col min="8452" max="8452" width="5.7109375" style="173" customWidth="1"/>
    <col min="8453" max="8453" width="9.85546875" style="173" customWidth="1"/>
    <col min="8454" max="8454" width="12.28515625" style="173" customWidth="1"/>
    <col min="8455" max="8455" width="20.85546875" style="173" customWidth="1"/>
    <col min="8456" max="8456" width="10.7109375" style="173" customWidth="1"/>
    <col min="8457" max="8457" width="16.140625" style="173" customWidth="1"/>
    <col min="8458" max="8703" width="9.140625" style="173"/>
    <col min="8704" max="8704" width="4.42578125" style="173" customWidth="1"/>
    <col min="8705" max="8705" width="50.42578125" style="173" customWidth="1"/>
    <col min="8706" max="8706" width="12.28515625" style="173" customWidth="1"/>
    <col min="8707" max="8707" width="6" style="173" customWidth="1"/>
    <col min="8708" max="8708" width="5.7109375" style="173" customWidth="1"/>
    <col min="8709" max="8709" width="9.85546875" style="173" customWidth="1"/>
    <col min="8710" max="8710" width="12.28515625" style="173" customWidth="1"/>
    <col min="8711" max="8711" width="20.85546875" style="173" customWidth="1"/>
    <col min="8712" max="8712" width="10.7109375" style="173" customWidth="1"/>
    <col min="8713" max="8713" width="16.140625" style="173" customWidth="1"/>
    <col min="8714" max="8959" width="9.140625" style="173"/>
    <col min="8960" max="8960" width="4.42578125" style="173" customWidth="1"/>
    <col min="8961" max="8961" width="50.42578125" style="173" customWidth="1"/>
    <col min="8962" max="8962" width="12.28515625" style="173" customWidth="1"/>
    <col min="8963" max="8963" width="6" style="173" customWidth="1"/>
    <col min="8964" max="8964" width="5.7109375" style="173" customWidth="1"/>
    <col min="8965" max="8965" width="9.85546875" style="173" customWidth="1"/>
    <col min="8966" max="8966" width="12.28515625" style="173" customWidth="1"/>
    <col min="8967" max="8967" width="20.85546875" style="173" customWidth="1"/>
    <col min="8968" max="8968" width="10.7109375" style="173" customWidth="1"/>
    <col min="8969" max="8969" width="16.140625" style="173" customWidth="1"/>
    <col min="8970" max="9215" width="9.140625" style="173"/>
    <col min="9216" max="9216" width="4.42578125" style="173" customWidth="1"/>
    <col min="9217" max="9217" width="50.42578125" style="173" customWidth="1"/>
    <col min="9218" max="9218" width="12.28515625" style="173" customWidth="1"/>
    <col min="9219" max="9219" width="6" style="173" customWidth="1"/>
    <col min="9220" max="9220" width="5.7109375" style="173" customWidth="1"/>
    <col min="9221" max="9221" width="9.85546875" style="173" customWidth="1"/>
    <col min="9222" max="9222" width="12.28515625" style="173" customWidth="1"/>
    <col min="9223" max="9223" width="20.85546875" style="173" customWidth="1"/>
    <col min="9224" max="9224" width="10.7109375" style="173" customWidth="1"/>
    <col min="9225" max="9225" width="16.140625" style="173" customWidth="1"/>
    <col min="9226" max="9471" width="9.140625" style="173"/>
    <col min="9472" max="9472" width="4.42578125" style="173" customWidth="1"/>
    <col min="9473" max="9473" width="50.42578125" style="173" customWidth="1"/>
    <col min="9474" max="9474" width="12.28515625" style="173" customWidth="1"/>
    <col min="9475" max="9475" width="6" style="173" customWidth="1"/>
    <col min="9476" max="9476" width="5.7109375" style="173" customWidth="1"/>
    <col min="9477" max="9477" width="9.85546875" style="173" customWidth="1"/>
    <col min="9478" max="9478" width="12.28515625" style="173" customWidth="1"/>
    <col min="9479" max="9479" width="20.85546875" style="173" customWidth="1"/>
    <col min="9480" max="9480" width="10.7109375" style="173" customWidth="1"/>
    <col min="9481" max="9481" width="16.140625" style="173" customWidth="1"/>
    <col min="9482" max="9727" width="9.140625" style="173"/>
    <col min="9728" max="9728" width="4.42578125" style="173" customWidth="1"/>
    <col min="9729" max="9729" width="50.42578125" style="173" customWidth="1"/>
    <col min="9730" max="9730" width="12.28515625" style="173" customWidth="1"/>
    <col min="9731" max="9731" width="6" style="173" customWidth="1"/>
    <col min="9732" max="9732" width="5.7109375" style="173" customWidth="1"/>
    <col min="9733" max="9733" width="9.85546875" style="173" customWidth="1"/>
    <col min="9734" max="9734" width="12.28515625" style="173" customWidth="1"/>
    <col min="9735" max="9735" width="20.85546875" style="173" customWidth="1"/>
    <col min="9736" max="9736" width="10.7109375" style="173" customWidth="1"/>
    <col min="9737" max="9737" width="16.140625" style="173" customWidth="1"/>
    <col min="9738" max="9983" width="9.140625" style="173"/>
    <col min="9984" max="9984" width="4.42578125" style="173" customWidth="1"/>
    <col min="9985" max="9985" width="50.42578125" style="173" customWidth="1"/>
    <col min="9986" max="9986" width="12.28515625" style="173" customWidth="1"/>
    <col min="9987" max="9987" width="6" style="173" customWidth="1"/>
    <col min="9988" max="9988" width="5.7109375" style="173" customWidth="1"/>
    <col min="9989" max="9989" width="9.85546875" style="173" customWidth="1"/>
    <col min="9990" max="9990" width="12.28515625" style="173" customWidth="1"/>
    <col min="9991" max="9991" width="20.85546875" style="173" customWidth="1"/>
    <col min="9992" max="9992" width="10.7109375" style="173" customWidth="1"/>
    <col min="9993" max="9993" width="16.140625" style="173" customWidth="1"/>
    <col min="9994" max="10239" width="9.140625" style="173"/>
    <col min="10240" max="10240" width="4.42578125" style="173" customWidth="1"/>
    <col min="10241" max="10241" width="50.42578125" style="173" customWidth="1"/>
    <col min="10242" max="10242" width="12.28515625" style="173" customWidth="1"/>
    <col min="10243" max="10243" width="6" style="173" customWidth="1"/>
    <col min="10244" max="10244" width="5.7109375" style="173" customWidth="1"/>
    <col min="10245" max="10245" width="9.85546875" style="173" customWidth="1"/>
    <col min="10246" max="10246" width="12.28515625" style="173" customWidth="1"/>
    <col min="10247" max="10247" width="20.85546875" style="173" customWidth="1"/>
    <col min="10248" max="10248" width="10.7109375" style="173" customWidth="1"/>
    <col min="10249" max="10249" width="16.140625" style="173" customWidth="1"/>
    <col min="10250" max="10495" width="9.140625" style="173"/>
    <col min="10496" max="10496" width="4.42578125" style="173" customWidth="1"/>
    <col min="10497" max="10497" width="50.42578125" style="173" customWidth="1"/>
    <col min="10498" max="10498" width="12.28515625" style="173" customWidth="1"/>
    <col min="10499" max="10499" width="6" style="173" customWidth="1"/>
    <col min="10500" max="10500" width="5.7109375" style="173" customWidth="1"/>
    <col min="10501" max="10501" width="9.85546875" style="173" customWidth="1"/>
    <col min="10502" max="10502" width="12.28515625" style="173" customWidth="1"/>
    <col min="10503" max="10503" width="20.85546875" style="173" customWidth="1"/>
    <col min="10504" max="10504" width="10.7109375" style="173" customWidth="1"/>
    <col min="10505" max="10505" width="16.140625" style="173" customWidth="1"/>
    <col min="10506" max="10751" width="9.140625" style="173"/>
    <col min="10752" max="10752" width="4.42578125" style="173" customWidth="1"/>
    <col min="10753" max="10753" width="50.42578125" style="173" customWidth="1"/>
    <col min="10754" max="10754" width="12.28515625" style="173" customWidth="1"/>
    <col min="10755" max="10755" width="6" style="173" customWidth="1"/>
    <col min="10756" max="10756" width="5.7109375" style="173" customWidth="1"/>
    <col min="10757" max="10757" width="9.85546875" style="173" customWidth="1"/>
    <col min="10758" max="10758" width="12.28515625" style="173" customWidth="1"/>
    <col min="10759" max="10759" width="20.85546875" style="173" customWidth="1"/>
    <col min="10760" max="10760" width="10.7109375" style="173" customWidth="1"/>
    <col min="10761" max="10761" width="16.140625" style="173" customWidth="1"/>
    <col min="10762" max="11007" width="9.140625" style="173"/>
    <col min="11008" max="11008" width="4.42578125" style="173" customWidth="1"/>
    <col min="11009" max="11009" width="50.42578125" style="173" customWidth="1"/>
    <col min="11010" max="11010" width="12.28515625" style="173" customWidth="1"/>
    <col min="11011" max="11011" width="6" style="173" customWidth="1"/>
    <col min="11012" max="11012" width="5.7109375" style="173" customWidth="1"/>
    <col min="11013" max="11013" width="9.85546875" style="173" customWidth="1"/>
    <col min="11014" max="11014" width="12.28515625" style="173" customWidth="1"/>
    <col min="11015" max="11015" width="20.85546875" style="173" customWidth="1"/>
    <col min="11016" max="11016" width="10.7109375" style="173" customWidth="1"/>
    <col min="11017" max="11017" width="16.140625" style="173" customWidth="1"/>
    <col min="11018" max="11263" width="9.140625" style="173"/>
    <col min="11264" max="11264" width="4.42578125" style="173" customWidth="1"/>
    <col min="11265" max="11265" width="50.42578125" style="173" customWidth="1"/>
    <col min="11266" max="11266" width="12.28515625" style="173" customWidth="1"/>
    <col min="11267" max="11267" width="6" style="173" customWidth="1"/>
    <col min="11268" max="11268" width="5.7109375" style="173" customWidth="1"/>
    <col min="11269" max="11269" width="9.85546875" style="173" customWidth="1"/>
    <col min="11270" max="11270" width="12.28515625" style="173" customWidth="1"/>
    <col min="11271" max="11271" width="20.85546875" style="173" customWidth="1"/>
    <col min="11272" max="11272" width="10.7109375" style="173" customWidth="1"/>
    <col min="11273" max="11273" width="16.140625" style="173" customWidth="1"/>
    <col min="11274" max="11519" width="9.140625" style="173"/>
    <col min="11520" max="11520" width="4.42578125" style="173" customWidth="1"/>
    <col min="11521" max="11521" width="50.42578125" style="173" customWidth="1"/>
    <col min="11522" max="11522" width="12.28515625" style="173" customWidth="1"/>
    <col min="11523" max="11523" width="6" style="173" customWidth="1"/>
    <col min="11524" max="11524" width="5.7109375" style="173" customWidth="1"/>
    <col min="11525" max="11525" width="9.85546875" style="173" customWidth="1"/>
    <col min="11526" max="11526" width="12.28515625" style="173" customWidth="1"/>
    <col min="11527" max="11527" width="20.85546875" style="173" customWidth="1"/>
    <col min="11528" max="11528" width="10.7109375" style="173" customWidth="1"/>
    <col min="11529" max="11529" width="16.140625" style="173" customWidth="1"/>
    <col min="11530" max="11775" width="9.140625" style="173"/>
    <col min="11776" max="11776" width="4.42578125" style="173" customWidth="1"/>
    <col min="11777" max="11777" width="50.42578125" style="173" customWidth="1"/>
    <col min="11778" max="11778" width="12.28515625" style="173" customWidth="1"/>
    <col min="11779" max="11779" width="6" style="173" customWidth="1"/>
    <col min="11780" max="11780" width="5.7109375" style="173" customWidth="1"/>
    <col min="11781" max="11781" width="9.85546875" style="173" customWidth="1"/>
    <col min="11782" max="11782" width="12.28515625" style="173" customWidth="1"/>
    <col min="11783" max="11783" width="20.85546875" style="173" customWidth="1"/>
    <col min="11784" max="11784" width="10.7109375" style="173" customWidth="1"/>
    <col min="11785" max="11785" width="16.140625" style="173" customWidth="1"/>
    <col min="11786" max="12031" width="9.140625" style="173"/>
    <col min="12032" max="12032" width="4.42578125" style="173" customWidth="1"/>
    <col min="12033" max="12033" width="50.42578125" style="173" customWidth="1"/>
    <col min="12034" max="12034" width="12.28515625" style="173" customWidth="1"/>
    <col min="12035" max="12035" width="6" style="173" customWidth="1"/>
    <col min="12036" max="12036" width="5.7109375" style="173" customWidth="1"/>
    <col min="12037" max="12037" width="9.85546875" style="173" customWidth="1"/>
    <col min="12038" max="12038" width="12.28515625" style="173" customWidth="1"/>
    <col min="12039" max="12039" width="20.85546875" style="173" customWidth="1"/>
    <col min="12040" max="12040" width="10.7109375" style="173" customWidth="1"/>
    <col min="12041" max="12041" width="16.140625" style="173" customWidth="1"/>
    <col min="12042" max="12287" width="9.140625" style="173"/>
    <col min="12288" max="12288" width="4.42578125" style="173" customWidth="1"/>
    <col min="12289" max="12289" width="50.42578125" style="173" customWidth="1"/>
    <col min="12290" max="12290" width="12.28515625" style="173" customWidth="1"/>
    <col min="12291" max="12291" width="6" style="173" customWidth="1"/>
    <col min="12292" max="12292" width="5.7109375" style="173" customWidth="1"/>
    <col min="12293" max="12293" width="9.85546875" style="173" customWidth="1"/>
    <col min="12294" max="12294" width="12.28515625" style="173" customWidth="1"/>
    <col min="12295" max="12295" width="20.85546875" style="173" customWidth="1"/>
    <col min="12296" max="12296" width="10.7109375" style="173" customWidth="1"/>
    <col min="12297" max="12297" width="16.140625" style="173" customWidth="1"/>
    <col min="12298" max="12543" width="9.140625" style="173"/>
    <col min="12544" max="12544" width="4.42578125" style="173" customWidth="1"/>
    <col min="12545" max="12545" width="50.42578125" style="173" customWidth="1"/>
    <col min="12546" max="12546" width="12.28515625" style="173" customWidth="1"/>
    <col min="12547" max="12547" width="6" style="173" customWidth="1"/>
    <col min="12548" max="12548" width="5.7109375" style="173" customWidth="1"/>
    <col min="12549" max="12549" width="9.85546875" style="173" customWidth="1"/>
    <col min="12550" max="12550" width="12.28515625" style="173" customWidth="1"/>
    <col min="12551" max="12551" width="20.85546875" style="173" customWidth="1"/>
    <col min="12552" max="12552" width="10.7109375" style="173" customWidth="1"/>
    <col min="12553" max="12553" width="16.140625" style="173" customWidth="1"/>
    <col min="12554" max="12799" width="9.140625" style="173"/>
    <col min="12800" max="12800" width="4.42578125" style="173" customWidth="1"/>
    <col min="12801" max="12801" width="50.42578125" style="173" customWidth="1"/>
    <col min="12802" max="12802" width="12.28515625" style="173" customWidth="1"/>
    <col min="12803" max="12803" width="6" style="173" customWidth="1"/>
    <col min="12804" max="12804" width="5.7109375" style="173" customWidth="1"/>
    <col min="12805" max="12805" width="9.85546875" style="173" customWidth="1"/>
    <col min="12806" max="12806" width="12.28515625" style="173" customWidth="1"/>
    <col min="12807" max="12807" width="20.85546875" style="173" customWidth="1"/>
    <col min="12808" max="12808" width="10.7109375" style="173" customWidth="1"/>
    <col min="12809" max="12809" width="16.140625" style="173" customWidth="1"/>
    <col min="12810" max="13055" width="9.140625" style="173"/>
    <col min="13056" max="13056" width="4.42578125" style="173" customWidth="1"/>
    <col min="13057" max="13057" width="50.42578125" style="173" customWidth="1"/>
    <col min="13058" max="13058" width="12.28515625" style="173" customWidth="1"/>
    <col min="13059" max="13059" width="6" style="173" customWidth="1"/>
    <col min="13060" max="13060" width="5.7109375" style="173" customWidth="1"/>
    <col min="13061" max="13061" width="9.85546875" style="173" customWidth="1"/>
    <col min="13062" max="13062" width="12.28515625" style="173" customWidth="1"/>
    <col min="13063" max="13063" width="20.85546875" style="173" customWidth="1"/>
    <col min="13064" max="13064" width="10.7109375" style="173" customWidth="1"/>
    <col min="13065" max="13065" width="16.140625" style="173" customWidth="1"/>
    <col min="13066" max="13311" width="9.140625" style="173"/>
    <col min="13312" max="13312" width="4.42578125" style="173" customWidth="1"/>
    <col min="13313" max="13313" width="50.42578125" style="173" customWidth="1"/>
    <col min="13314" max="13314" width="12.28515625" style="173" customWidth="1"/>
    <col min="13315" max="13315" width="6" style="173" customWidth="1"/>
    <col min="13316" max="13316" width="5.7109375" style="173" customWidth="1"/>
    <col min="13317" max="13317" width="9.85546875" style="173" customWidth="1"/>
    <col min="13318" max="13318" width="12.28515625" style="173" customWidth="1"/>
    <col min="13319" max="13319" width="20.85546875" style="173" customWidth="1"/>
    <col min="13320" max="13320" width="10.7109375" style="173" customWidth="1"/>
    <col min="13321" max="13321" width="16.140625" style="173" customWidth="1"/>
    <col min="13322" max="13567" width="9.140625" style="173"/>
    <col min="13568" max="13568" width="4.42578125" style="173" customWidth="1"/>
    <col min="13569" max="13569" width="50.42578125" style="173" customWidth="1"/>
    <col min="13570" max="13570" width="12.28515625" style="173" customWidth="1"/>
    <col min="13571" max="13571" width="6" style="173" customWidth="1"/>
    <col min="13572" max="13572" width="5.7109375" style="173" customWidth="1"/>
    <col min="13573" max="13573" width="9.85546875" style="173" customWidth="1"/>
    <col min="13574" max="13574" width="12.28515625" style="173" customWidth="1"/>
    <col min="13575" max="13575" width="20.85546875" style="173" customWidth="1"/>
    <col min="13576" max="13576" width="10.7109375" style="173" customWidth="1"/>
    <col min="13577" max="13577" width="16.140625" style="173" customWidth="1"/>
    <col min="13578" max="13823" width="9.140625" style="173"/>
    <col min="13824" max="13824" width="4.42578125" style="173" customWidth="1"/>
    <col min="13825" max="13825" width="50.42578125" style="173" customWidth="1"/>
    <col min="13826" max="13826" width="12.28515625" style="173" customWidth="1"/>
    <col min="13827" max="13827" width="6" style="173" customWidth="1"/>
    <col min="13828" max="13828" width="5.7109375" style="173" customWidth="1"/>
    <col min="13829" max="13829" width="9.85546875" style="173" customWidth="1"/>
    <col min="13830" max="13830" width="12.28515625" style="173" customWidth="1"/>
    <col min="13831" max="13831" width="20.85546875" style="173" customWidth="1"/>
    <col min="13832" max="13832" width="10.7109375" style="173" customWidth="1"/>
    <col min="13833" max="13833" width="16.140625" style="173" customWidth="1"/>
    <col min="13834" max="14079" width="9.140625" style="173"/>
    <col min="14080" max="14080" width="4.42578125" style="173" customWidth="1"/>
    <col min="14081" max="14081" width="50.42578125" style="173" customWidth="1"/>
    <col min="14082" max="14082" width="12.28515625" style="173" customWidth="1"/>
    <col min="14083" max="14083" width="6" style="173" customWidth="1"/>
    <col min="14084" max="14084" width="5.7109375" style="173" customWidth="1"/>
    <col min="14085" max="14085" width="9.85546875" style="173" customWidth="1"/>
    <col min="14086" max="14086" width="12.28515625" style="173" customWidth="1"/>
    <col min="14087" max="14087" width="20.85546875" style="173" customWidth="1"/>
    <col min="14088" max="14088" width="10.7109375" style="173" customWidth="1"/>
    <col min="14089" max="14089" width="16.140625" style="173" customWidth="1"/>
    <col min="14090" max="14335" width="9.140625" style="173"/>
    <col min="14336" max="14336" width="4.42578125" style="173" customWidth="1"/>
    <col min="14337" max="14337" width="50.42578125" style="173" customWidth="1"/>
    <col min="14338" max="14338" width="12.28515625" style="173" customWidth="1"/>
    <col min="14339" max="14339" width="6" style="173" customWidth="1"/>
    <col min="14340" max="14340" width="5.7109375" style="173" customWidth="1"/>
    <col min="14341" max="14341" width="9.85546875" style="173" customWidth="1"/>
    <col min="14342" max="14342" width="12.28515625" style="173" customWidth="1"/>
    <col min="14343" max="14343" width="20.85546875" style="173" customWidth="1"/>
    <col min="14344" max="14344" width="10.7109375" style="173" customWidth="1"/>
    <col min="14345" max="14345" width="16.140625" style="173" customWidth="1"/>
    <col min="14346" max="14591" width="9.140625" style="173"/>
    <col min="14592" max="14592" width="4.42578125" style="173" customWidth="1"/>
    <col min="14593" max="14593" width="50.42578125" style="173" customWidth="1"/>
    <col min="14594" max="14594" width="12.28515625" style="173" customWidth="1"/>
    <col min="14595" max="14595" width="6" style="173" customWidth="1"/>
    <col min="14596" max="14596" width="5.7109375" style="173" customWidth="1"/>
    <col min="14597" max="14597" width="9.85546875" style="173" customWidth="1"/>
    <col min="14598" max="14598" width="12.28515625" style="173" customWidth="1"/>
    <col min="14599" max="14599" width="20.85546875" style="173" customWidth="1"/>
    <col min="14600" max="14600" width="10.7109375" style="173" customWidth="1"/>
    <col min="14601" max="14601" width="16.140625" style="173" customWidth="1"/>
    <col min="14602" max="14847" width="9.140625" style="173"/>
    <col min="14848" max="14848" width="4.42578125" style="173" customWidth="1"/>
    <col min="14849" max="14849" width="50.42578125" style="173" customWidth="1"/>
    <col min="14850" max="14850" width="12.28515625" style="173" customWidth="1"/>
    <col min="14851" max="14851" width="6" style="173" customWidth="1"/>
    <col min="14852" max="14852" width="5.7109375" style="173" customWidth="1"/>
    <col min="14853" max="14853" width="9.85546875" style="173" customWidth="1"/>
    <col min="14854" max="14854" width="12.28515625" style="173" customWidth="1"/>
    <col min="14855" max="14855" width="20.85546875" style="173" customWidth="1"/>
    <col min="14856" max="14856" width="10.7109375" style="173" customWidth="1"/>
    <col min="14857" max="14857" width="16.140625" style="173" customWidth="1"/>
    <col min="14858" max="15103" width="9.140625" style="173"/>
    <col min="15104" max="15104" width="4.42578125" style="173" customWidth="1"/>
    <col min="15105" max="15105" width="50.42578125" style="173" customWidth="1"/>
    <col min="15106" max="15106" width="12.28515625" style="173" customWidth="1"/>
    <col min="15107" max="15107" width="6" style="173" customWidth="1"/>
    <col min="15108" max="15108" width="5.7109375" style="173" customWidth="1"/>
    <col min="15109" max="15109" width="9.85546875" style="173" customWidth="1"/>
    <col min="15110" max="15110" width="12.28515625" style="173" customWidth="1"/>
    <col min="15111" max="15111" width="20.85546875" style="173" customWidth="1"/>
    <col min="15112" max="15112" width="10.7109375" style="173" customWidth="1"/>
    <col min="15113" max="15113" width="16.140625" style="173" customWidth="1"/>
    <col min="15114" max="15359" width="9.140625" style="173"/>
    <col min="15360" max="15360" width="4.42578125" style="173" customWidth="1"/>
    <col min="15361" max="15361" width="50.42578125" style="173" customWidth="1"/>
    <col min="15362" max="15362" width="12.28515625" style="173" customWidth="1"/>
    <col min="15363" max="15363" width="6" style="173" customWidth="1"/>
    <col min="15364" max="15364" width="5.7109375" style="173" customWidth="1"/>
    <col min="15365" max="15365" width="9.85546875" style="173" customWidth="1"/>
    <col min="15366" max="15366" width="12.28515625" style="173" customWidth="1"/>
    <col min="15367" max="15367" width="20.85546875" style="173" customWidth="1"/>
    <col min="15368" max="15368" width="10.7109375" style="173" customWidth="1"/>
    <col min="15369" max="15369" width="16.140625" style="173" customWidth="1"/>
    <col min="15370" max="15615" width="9.140625" style="173"/>
    <col min="15616" max="15616" width="4.42578125" style="173" customWidth="1"/>
    <col min="15617" max="15617" width="50.42578125" style="173" customWidth="1"/>
    <col min="15618" max="15618" width="12.28515625" style="173" customWidth="1"/>
    <col min="15619" max="15619" width="6" style="173" customWidth="1"/>
    <col min="15620" max="15620" width="5.7109375" style="173" customWidth="1"/>
    <col min="15621" max="15621" width="9.85546875" style="173" customWidth="1"/>
    <col min="15622" max="15622" width="12.28515625" style="173" customWidth="1"/>
    <col min="15623" max="15623" width="20.85546875" style="173" customWidth="1"/>
    <col min="15624" max="15624" width="10.7109375" style="173" customWidth="1"/>
    <col min="15625" max="15625" width="16.140625" style="173" customWidth="1"/>
    <col min="15626" max="15871" width="9.140625" style="173"/>
    <col min="15872" max="15872" width="4.42578125" style="173" customWidth="1"/>
    <col min="15873" max="15873" width="50.42578125" style="173" customWidth="1"/>
    <col min="15874" max="15874" width="12.28515625" style="173" customWidth="1"/>
    <col min="15875" max="15875" width="6" style="173" customWidth="1"/>
    <col min="15876" max="15876" width="5.7109375" style="173" customWidth="1"/>
    <col min="15877" max="15877" width="9.85546875" style="173" customWidth="1"/>
    <col min="15878" max="15878" width="12.28515625" style="173" customWidth="1"/>
    <col min="15879" max="15879" width="20.85546875" style="173" customWidth="1"/>
    <col min="15880" max="15880" width="10.7109375" style="173" customWidth="1"/>
    <col min="15881" max="15881" width="16.140625" style="173" customWidth="1"/>
    <col min="15882" max="16127" width="9.140625" style="173"/>
    <col min="16128" max="16128" width="4.42578125" style="173" customWidth="1"/>
    <col min="16129" max="16129" width="50.42578125" style="173" customWidth="1"/>
    <col min="16130" max="16130" width="12.28515625" style="173" customWidth="1"/>
    <col min="16131" max="16131" width="6" style="173" customWidth="1"/>
    <col min="16132" max="16132" width="5.7109375" style="173" customWidth="1"/>
    <col min="16133" max="16133" width="9.85546875" style="173" customWidth="1"/>
    <col min="16134" max="16134" width="12.28515625" style="173" customWidth="1"/>
    <col min="16135" max="16135" width="20.85546875" style="173" customWidth="1"/>
    <col min="16136" max="16136" width="10.7109375" style="173" customWidth="1"/>
    <col min="16137" max="16137" width="16.140625" style="173" customWidth="1"/>
    <col min="16138" max="16384" width="9.140625" style="173"/>
  </cols>
  <sheetData>
    <row r="1" spans="1:10" ht="19.5" customHeight="1">
      <c r="B1" s="1073" t="s">
        <v>180</v>
      </c>
      <c r="C1" s="1073"/>
      <c r="D1" s="1073"/>
      <c r="E1" s="172"/>
      <c r="F1" s="172"/>
      <c r="G1" s="172"/>
    </row>
    <row r="2" spans="1:10" ht="7.5" customHeight="1">
      <c r="B2" s="174"/>
      <c r="C2" s="175"/>
      <c r="D2" s="175"/>
      <c r="E2" s="175"/>
      <c r="F2" s="175"/>
      <c r="G2" s="174"/>
    </row>
    <row r="3" spans="1:10" ht="33.75" customHeight="1">
      <c r="B3" s="1074" t="s">
        <v>181</v>
      </c>
      <c r="C3" s="1074"/>
      <c r="D3" s="1074"/>
      <c r="E3" s="1074"/>
      <c r="F3" s="1074"/>
      <c r="G3" s="1074"/>
      <c r="J3" s="176"/>
    </row>
    <row r="4" spans="1:10" ht="8.25" customHeight="1">
      <c r="A4" s="177"/>
      <c r="B4" s="177"/>
      <c r="C4" s="177"/>
      <c r="D4" s="177"/>
      <c r="E4" s="177"/>
      <c r="F4" s="177"/>
      <c r="G4" s="177"/>
      <c r="J4" s="176"/>
    </row>
    <row r="5" spans="1:10" ht="17.25" customHeight="1">
      <c r="A5" s="178"/>
      <c r="B5" s="178"/>
      <c r="C5" s="178"/>
      <c r="D5" s="178"/>
      <c r="E5" s="178"/>
      <c r="F5" s="1075" t="s">
        <v>1874</v>
      </c>
      <c r="G5" s="1075"/>
    </row>
    <row r="6" spans="1:10" ht="31.5" customHeight="1">
      <c r="A6" s="1076" t="s">
        <v>182</v>
      </c>
      <c r="B6" s="1076" t="s">
        <v>183</v>
      </c>
      <c r="C6" s="1076" t="s">
        <v>184</v>
      </c>
      <c r="D6" s="1076" t="s">
        <v>185</v>
      </c>
      <c r="E6" s="1066" t="s">
        <v>186</v>
      </c>
      <c r="F6" s="1066"/>
      <c r="G6" s="1066"/>
    </row>
    <row r="7" spans="1:10" ht="15" customHeight="1">
      <c r="A7" s="1077"/>
      <c r="B7" s="1077"/>
      <c r="C7" s="1077"/>
      <c r="D7" s="1077"/>
      <c r="E7" s="470" t="s">
        <v>10</v>
      </c>
      <c r="F7" s="470" t="s">
        <v>11</v>
      </c>
      <c r="G7" s="470" t="s">
        <v>12</v>
      </c>
    </row>
    <row r="8" spans="1:10" ht="14.25">
      <c r="A8" s="179">
        <v>1</v>
      </c>
      <c r="B8" s="179">
        <v>2</v>
      </c>
      <c r="C8" s="180">
        <v>3</v>
      </c>
      <c r="D8" s="180">
        <v>4</v>
      </c>
      <c r="E8" s="180">
        <v>5</v>
      </c>
      <c r="F8" s="181">
        <v>6</v>
      </c>
      <c r="G8" s="180">
        <v>7</v>
      </c>
    </row>
    <row r="9" spans="1:10" ht="30.75" customHeight="1">
      <c r="A9" s="180">
        <v>1</v>
      </c>
      <c r="B9" s="238" t="s">
        <v>187</v>
      </c>
      <c r="C9" s="181">
        <v>7130601958</v>
      </c>
      <c r="D9" s="478" t="s">
        <v>18</v>
      </c>
      <c r="E9" s="478" t="s">
        <v>188</v>
      </c>
      <c r="F9" s="564">
        <f>VLOOKUP(C9,'SOR RATE 2025-26'!A:D,4,0)/1000</f>
        <v>57.234720000000003</v>
      </c>
      <c r="G9" s="118">
        <f t="shared" ref="G9:G13" si="0">E9*F9</f>
        <v>552086.10912000004</v>
      </c>
      <c r="H9" s="256"/>
    </row>
    <row r="10" spans="1:10" ht="30.75" customHeight="1">
      <c r="A10" s="180">
        <v>2</v>
      </c>
      <c r="B10" s="222" t="s">
        <v>189</v>
      </c>
      <c r="C10" s="181">
        <v>7130810512</v>
      </c>
      <c r="D10" s="180" t="s">
        <v>53</v>
      </c>
      <c r="E10" s="180">
        <v>30</v>
      </c>
      <c r="F10" s="564">
        <f>VLOOKUP(C10,'SOR RATE 2025-26'!A:D,4,0)</f>
        <v>4675.79</v>
      </c>
      <c r="G10" s="118">
        <f t="shared" si="0"/>
        <v>140273.70000000001</v>
      </c>
      <c r="H10" s="256"/>
    </row>
    <row r="11" spans="1:10" ht="31.5" customHeight="1">
      <c r="A11" s="180">
        <v>3</v>
      </c>
      <c r="B11" s="225" t="s">
        <v>190</v>
      </c>
      <c r="C11" s="181">
        <v>7130820312</v>
      </c>
      <c r="D11" s="180" t="s">
        <v>53</v>
      </c>
      <c r="E11" s="180">
        <v>60</v>
      </c>
      <c r="F11" s="564">
        <f>VLOOKUP(C11,'SOR RATE 2025-26'!A:D,4,0)</f>
        <v>2825.21</v>
      </c>
      <c r="G11" s="118">
        <f t="shared" si="0"/>
        <v>169512.6</v>
      </c>
      <c r="H11" s="256"/>
    </row>
    <row r="12" spans="1:10" ht="17.25" customHeight="1">
      <c r="A12" s="180">
        <v>4</v>
      </c>
      <c r="B12" s="210" t="s">
        <v>191</v>
      </c>
      <c r="C12" s="211">
        <v>7130820013</v>
      </c>
      <c r="D12" s="180" t="s">
        <v>90</v>
      </c>
      <c r="E12" s="180">
        <v>60</v>
      </c>
      <c r="F12" s="564">
        <f>VLOOKUP(C12,'SOR RATE 2025-26'!A:D,4,0)</f>
        <v>209.57</v>
      </c>
      <c r="G12" s="118">
        <f t="shared" si="0"/>
        <v>12574.199999999999</v>
      </c>
      <c r="H12" s="253"/>
      <c r="I12" s="183"/>
    </row>
    <row r="13" spans="1:10" ht="17.25" customHeight="1">
      <c r="A13" s="180">
        <v>5</v>
      </c>
      <c r="B13" s="645" t="s">
        <v>192</v>
      </c>
      <c r="C13" s="181">
        <v>7130870013</v>
      </c>
      <c r="D13" s="180" t="s">
        <v>90</v>
      </c>
      <c r="E13" s="180">
        <v>20</v>
      </c>
      <c r="F13" s="564">
        <f>VLOOKUP(C13,'SOR RATE 2025-26'!A:D,4,0)</f>
        <v>149.25</v>
      </c>
      <c r="G13" s="118">
        <f t="shared" si="0"/>
        <v>2985</v>
      </c>
      <c r="H13" s="256"/>
    </row>
    <row r="14" spans="1:10" ht="15" customHeight="1">
      <c r="A14" s="180">
        <v>6</v>
      </c>
      <c r="B14" s="222" t="s">
        <v>193</v>
      </c>
      <c r="C14" s="181">
        <v>7130830070</v>
      </c>
      <c r="D14" s="180" t="s">
        <v>194</v>
      </c>
      <c r="E14" s="180">
        <v>3150</v>
      </c>
      <c r="F14" s="564">
        <f>VLOOKUP(C14,'SOR RATE 2025-26'!A:D,4,0)/1000</f>
        <v>231.24492999999998</v>
      </c>
      <c r="G14" s="118">
        <f>E14*F14</f>
        <v>728421.52949999995</v>
      </c>
      <c r="H14" s="256"/>
    </row>
    <row r="15" spans="1:10" ht="16.5" customHeight="1">
      <c r="A15" s="180">
        <v>7</v>
      </c>
      <c r="B15" s="645" t="s">
        <v>195</v>
      </c>
      <c r="C15" s="181">
        <v>7130830971</v>
      </c>
      <c r="D15" s="180" t="s">
        <v>90</v>
      </c>
      <c r="E15" s="180">
        <v>6</v>
      </c>
      <c r="F15" s="564">
        <f>VLOOKUP(C15,'SOR RATE 2025-26'!A:D,4,0)</f>
        <v>294.18</v>
      </c>
      <c r="G15" s="118">
        <f>E15*F15</f>
        <v>1765.08</v>
      </c>
      <c r="H15" s="256"/>
    </row>
    <row r="16" spans="1:10" ht="16.5" customHeight="1">
      <c r="A16" s="180">
        <v>8</v>
      </c>
      <c r="B16" s="222" t="s">
        <v>196</v>
      </c>
      <c r="C16" s="181">
        <v>7130860033</v>
      </c>
      <c r="D16" s="180" t="s">
        <v>197</v>
      </c>
      <c r="E16" s="180">
        <v>12</v>
      </c>
      <c r="F16" s="564">
        <f>VLOOKUP(C16,'SOR RATE 2025-26'!A:D,4,0)</f>
        <v>1066.71</v>
      </c>
      <c r="G16" s="118">
        <f>E16*F16</f>
        <v>12800.52</v>
      </c>
      <c r="H16" s="256"/>
    </row>
    <row r="17" spans="1:8" ht="16.5" customHeight="1">
      <c r="A17" s="180">
        <v>9</v>
      </c>
      <c r="B17" s="238" t="s">
        <v>198</v>
      </c>
      <c r="C17" s="211">
        <v>7130810692</v>
      </c>
      <c r="D17" s="478" t="s">
        <v>24</v>
      </c>
      <c r="E17" s="180">
        <v>100</v>
      </c>
      <c r="F17" s="564">
        <f>VLOOKUP(C17,'SOR RATE 2025-26'!A:D,4,0)</f>
        <v>371.1</v>
      </c>
      <c r="G17" s="118">
        <f t="shared" ref="G17:G24" si="1">E17*F17</f>
        <v>37110</v>
      </c>
      <c r="H17" s="256"/>
    </row>
    <row r="18" spans="1:8" ht="16.5" customHeight="1">
      <c r="A18" s="180">
        <v>10</v>
      </c>
      <c r="B18" s="222" t="s">
        <v>199</v>
      </c>
      <c r="C18" s="181">
        <v>7130860076</v>
      </c>
      <c r="D18" s="180" t="s">
        <v>200</v>
      </c>
      <c r="E18" s="180">
        <v>170</v>
      </c>
      <c r="F18" s="564">
        <f>VLOOKUP(C18,'SOR RATE 2025-26'!A:D,4,0)/1000</f>
        <v>90.645839999999993</v>
      </c>
      <c r="G18" s="118">
        <f t="shared" si="1"/>
        <v>15409.792799999999</v>
      </c>
      <c r="H18" s="256"/>
    </row>
    <row r="19" spans="1:8" ht="47.25" customHeight="1">
      <c r="A19" s="179">
        <v>11</v>
      </c>
      <c r="B19" s="225" t="s">
        <v>201</v>
      </c>
      <c r="C19" s="181">
        <v>7130200202</v>
      </c>
      <c r="D19" s="180" t="s">
        <v>202</v>
      </c>
      <c r="E19" s="180">
        <f>(0.65*20)+(0.3*14)</f>
        <v>17.2</v>
      </c>
      <c r="F19" s="564">
        <f>VLOOKUP(C19,'SOR RATE 2025-26'!A:D,4,0)</f>
        <v>2970.0000000000005</v>
      </c>
      <c r="G19" s="118">
        <f>E19*F19</f>
        <v>51084.000000000007</v>
      </c>
      <c r="H19" s="881" t="s">
        <v>1875</v>
      </c>
    </row>
    <row r="20" spans="1:8" ht="15" customHeight="1">
      <c r="A20" s="209">
        <v>12</v>
      </c>
      <c r="B20" s="225" t="s">
        <v>38</v>
      </c>
      <c r="C20" s="181">
        <v>7130211158</v>
      </c>
      <c r="D20" s="180" t="s">
        <v>203</v>
      </c>
      <c r="E20" s="180">
        <v>26</v>
      </c>
      <c r="F20" s="564">
        <f>VLOOKUP(C20,'SOR RATE 2025-26'!A:D,4,0)</f>
        <v>184.42</v>
      </c>
      <c r="G20" s="118">
        <f>E20*F20</f>
        <v>4794.92</v>
      </c>
      <c r="H20" s="256"/>
    </row>
    <row r="21" spans="1:8" ht="15" customHeight="1">
      <c r="A21" s="209">
        <v>13</v>
      </c>
      <c r="B21" s="225" t="s">
        <v>40</v>
      </c>
      <c r="C21" s="181">
        <v>7130210809</v>
      </c>
      <c r="D21" s="180" t="s">
        <v>203</v>
      </c>
      <c r="E21" s="180">
        <v>26</v>
      </c>
      <c r="F21" s="564">
        <f>VLOOKUP(C21,'SOR RATE 2025-26'!A:D,4,0)</f>
        <v>412.07</v>
      </c>
      <c r="G21" s="118">
        <f>E21*F21</f>
        <v>10713.82</v>
      </c>
      <c r="H21" s="256"/>
    </row>
    <row r="22" spans="1:8" ht="15" customHeight="1">
      <c r="A22" s="209">
        <v>14</v>
      </c>
      <c r="B22" s="238" t="s">
        <v>41</v>
      </c>
      <c r="C22" s="211">
        <v>7130610206</v>
      </c>
      <c r="D22" s="180" t="s">
        <v>200</v>
      </c>
      <c r="E22" s="180">
        <v>40</v>
      </c>
      <c r="F22" s="564">
        <f>VLOOKUP(C22,'SOR RATE 2025-26'!A:D,4,0)/1000</f>
        <v>86.441000000000003</v>
      </c>
      <c r="G22" s="118">
        <f t="shared" si="1"/>
        <v>3457.6400000000003</v>
      </c>
      <c r="H22" s="253"/>
    </row>
    <row r="23" spans="1:8" ht="15" customHeight="1">
      <c r="A23" s="209">
        <v>15</v>
      </c>
      <c r="B23" s="225" t="s">
        <v>137</v>
      </c>
      <c r="C23" s="181">
        <v>7130880041</v>
      </c>
      <c r="D23" s="180" t="s">
        <v>90</v>
      </c>
      <c r="E23" s="180">
        <v>20</v>
      </c>
      <c r="F23" s="564">
        <f>VLOOKUP(C23,'SOR RATE 2025-26'!A:D,4,0)</f>
        <v>104.33</v>
      </c>
      <c r="G23" s="118">
        <f t="shared" si="1"/>
        <v>2086.6</v>
      </c>
      <c r="H23" s="256"/>
    </row>
    <row r="24" spans="1:8" ht="16.5" customHeight="1">
      <c r="A24" s="180">
        <v>16</v>
      </c>
      <c r="B24" s="222" t="s">
        <v>1755</v>
      </c>
      <c r="C24" s="181">
        <v>7130830006</v>
      </c>
      <c r="D24" s="180" t="s">
        <v>200</v>
      </c>
      <c r="E24" s="180">
        <v>8</v>
      </c>
      <c r="F24" s="564">
        <f>VLOOKUP(C24,'SOR RATE 2025-26'!A:D,4,0)</f>
        <v>209.75</v>
      </c>
      <c r="G24" s="118">
        <f t="shared" si="1"/>
        <v>1678</v>
      </c>
      <c r="H24" s="256"/>
    </row>
    <row r="25" spans="1:8" ht="15" customHeight="1">
      <c r="A25" s="1078">
        <v>17</v>
      </c>
      <c r="B25" s="225" t="s">
        <v>204</v>
      </c>
      <c r="C25" s="181"/>
      <c r="D25" s="180" t="s">
        <v>200</v>
      </c>
      <c r="E25" s="180">
        <f>SUM(E26:E32)</f>
        <v>123</v>
      </c>
      <c r="F25" s="564"/>
      <c r="G25" s="118"/>
      <c r="H25" s="256"/>
    </row>
    <row r="26" spans="1:8" ht="15" customHeight="1">
      <c r="A26" s="1079"/>
      <c r="B26" s="225" t="s">
        <v>104</v>
      </c>
      <c r="C26" s="181">
        <v>7130620609</v>
      </c>
      <c r="D26" s="180" t="s">
        <v>200</v>
      </c>
      <c r="E26" s="180">
        <v>2</v>
      </c>
      <c r="F26" s="564">
        <f>VLOOKUP(C26,'SOR RATE 2025-26'!A:D,4,0)</f>
        <v>87.55</v>
      </c>
      <c r="G26" s="118">
        <f>E26*F26</f>
        <v>175.1</v>
      </c>
      <c r="H26" s="256"/>
    </row>
    <row r="27" spans="1:8" ht="15" customHeight="1">
      <c r="A27" s="1079"/>
      <c r="B27" s="225" t="s">
        <v>205</v>
      </c>
      <c r="C27" s="181">
        <v>7130620614</v>
      </c>
      <c r="D27" s="180" t="s">
        <v>200</v>
      </c>
      <c r="E27" s="180">
        <v>30</v>
      </c>
      <c r="F27" s="564">
        <f>VLOOKUP(C27,'SOR RATE 2025-26'!A:D,4,0)</f>
        <v>86.09</v>
      </c>
      <c r="G27" s="118">
        <f>E27*F27</f>
        <v>2582.7000000000003</v>
      </c>
      <c r="H27" s="256"/>
    </row>
    <row r="28" spans="1:8" ht="15" customHeight="1">
      <c r="A28" s="1079"/>
      <c r="B28" s="225" t="s">
        <v>206</v>
      </c>
      <c r="C28" s="181">
        <v>7130620619</v>
      </c>
      <c r="D28" s="180" t="s">
        <v>200</v>
      </c>
      <c r="E28" s="180">
        <v>20</v>
      </c>
      <c r="F28" s="564">
        <f>VLOOKUP(C28,'SOR RATE 2025-26'!A:D,4,0)</f>
        <v>86.09</v>
      </c>
      <c r="G28" s="118">
        <f>E28*F28</f>
        <v>1721.8000000000002</v>
      </c>
      <c r="H28" s="256"/>
    </row>
    <row r="29" spans="1:8" ht="15" customHeight="1">
      <c r="A29" s="1079"/>
      <c r="B29" s="225" t="s">
        <v>207</v>
      </c>
      <c r="C29" s="181">
        <v>7130620625</v>
      </c>
      <c r="D29" s="180" t="s">
        <v>200</v>
      </c>
      <c r="E29" s="180"/>
      <c r="F29" s="564"/>
      <c r="G29" s="118"/>
      <c r="H29" s="256"/>
    </row>
    <row r="30" spans="1:8" ht="15" customHeight="1">
      <c r="A30" s="1079"/>
      <c r="B30" s="225" t="s">
        <v>208</v>
      </c>
      <c r="C30" s="181">
        <v>7130620627</v>
      </c>
      <c r="D30" s="180" t="s">
        <v>200</v>
      </c>
      <c r="E30" s="180">
        <v>1</v>
      </c>
      <c r="F30" s="564">
        <f>VLOOKUP(C30,'SOR RATE 2025-26'!A:D,4,0)</f>
        <v>84.63</v>
      </c>
      <c r="G30" s="118">
        <f>E30*F30</f>
        <v>84.63</v>
      </c>
      <c r="H30" s="256"/>
    </row>
    <row r="31" spans="1:8" ht="15" customHeight="1">
      <c r="A31" s="1079"/>
      <c r="B31" s="225" t="s">
        <v>209</v>
      </c>
      <c r="C31" s="181">
        <v>7130620631</v>
      </c>
      <c r="D31" s="180" t="s">
        <v>200</v>
      </c>
      <c r="E31" s="180"/>
      <c r="F31" s="564"/>
      <c r="G31" s="118"/>
      <c r="H31" s="256"/>
    </row>
    <row r="32" spans="1:8" ht="15" customHeight="1">
      <c r="A32" s="1080"/>
      <c r="B32" s="225" t="s">
        <v>210</v>
      </c>
      <c r="C32" s="181">
        <v>7130620637</v>
      </c>
      <c r="D32" s="180" t="s">
        <v>200</v>
      </c>
      <c r="E32" s="180">
        <v>70</v>
      </c>
      <c r="F32" s="564">
        <f>VLOOKUP(C32,'SOR RATE 2025-26'!A:D,4,0)</f>
        <v>84.63</v>
      </c>
      <c r="G32" s="118">
        <f>E32*F32</f>
        <v>5924.0999999999995</v>
      </c>
      <c r="H32" s="256"/>
    </row>
    <row r="33" spans="1:11" ht="15" customHeight="1">
      <c r="A33" s="180">
        <v>18</v>
      </c>
      <c r="B33" s="222" t="s">
        <v>211</v>
      </c>
      <c r="C33" s="181">
        <v>7130600032</v>
      </c>
      <c r="D33" s="180" t="s">
        <v>200</v>
      </c>
      <c r="E33" s="180">
        <v>435</v>
      </c>
      <c r="F33" s="564">
        <f>VLOOKUP(C33,'SOR RATE 2025-26'!A:D,4,0)/1000</f>
        <v>49.126339999999999</v>
      </c>
      <c r="G33" s="118">
        <f>E33*F33</f>
        <v>21369.957900000001</v>
      </c>
      <c r="H33" s="256"/>
    </row>
    <row r="34" spans="1:11" ht="15" customHeight="1">
      <c r="A34" s="209">
        <v>19</v>
      </c>
      <c r="B34" s="225" t="s">
        <v>212</v>
      </c>
      <c r="C34" s="181">
        <v>7130810624</v>
      </c>
      <c r="D34" s="180" t="s">
        <v>90</v>
      </c>
      <c r="E34" s="180">
        <v>120</v>
      </c>
      <c r="F34" s="564">
        <f>VLOOKUP(C34,'SOR RATE 2025-26'!A:D,4,0)</f>
        <v>103.11</v>
      </c>
      <c r="G34" s="118">
        <f>E34*F34</f>
        <v>12373.2</v>
      </c>
      <c r="H34" s="256"/>
    </row>
    <row r="35" spans="1:11" ht="25.5" customHeight="1">
      <c r="A35" s="1081">
        <v>20</v>
      </c>
      <c r="B35" s="225" t="s">
        <v>213</v>
      </c>
      <c r="C35" s="646"/>
      <c r="D35" s="647"/>
      <c r="E35" s="647"/>
      <c r="F35" s="564"/>
      <c r="G35" s="648"/>
      <c r="H35" s="756" t="s">
        <v>1857</v>
      </c>
    </row>
    <row r="36" spans="1:11" ht="15" customHeight="1">
      <c r="A36" s="1082"/>
      <c r="B36" s="225" t="s">
        <v>214</v>
      </c>
      <c r="C36" s="181">
        <v>7130870045</v>
      </c>
      <c r="D36" s="180" t="s">
        <v>200</v>
      </c>
      <c r="E36" s="180">
        <v>40</v>
      </c>
      <c r="F36" s="564">
        <f>VLOOKUP(C36,'SOR RATE 2025-26'!A:D,4,0)/1000</f>
        <v>71.584320000000005</v>
      </c>
      <c r="G36" s="118">
        <f t="shared" ref="G36:G44" si="2">E36*F36</f>
        <v>2863.3728000000001</v>
      </c>
      <c r="H36" s="256"/>
    </row>
    <row r="37" spans="1:11" ht="15" customHeight="1">
      <c r="A37" s="1082"/>
      <c r="B37" s="225" t="s">
        <v>215</v>
      </c>
      <c r="C37" s="181">
        <v>7130870043</v>
      </c>
      <c r="D37" s="180" t="s">
        <v>200</v>
      </c>
      <c r="E37" s="180">
        <v>20</v>
      </c>
      <c r="F37" s="564">
        <f>VLOOKUP(C37,'SOR RATE 2025-26'!A:D,4,0)/1000</f>
        <v>71.584320000000005</v>
      </c>
      <c r="G37" s="118">
        <f t="shared" si="2"/>
        <v>1431.6864</v>
      </c>
      <c r="H37" s="256"/>
    </row>
    <row r="38" spans="1:11" ht="15" customHeight="1">
      <c r="A38" s="1082"/>
      <c r="B38" s="225" t="s">
        <v>216</v>
      </c>
      <c r="C38" s="181">
        <v>7130897759</v>
      </c>
      <c r="D38" s="180" t="s">
        <v>53</v>
      </c>
      <c r="E38" s="180">
        <v>2</v>
      </c>
      <c r="F38" s="564">
        <f>VLOOKUP(C38,'SOR RATE 2025-26'!A:D,4,0)</f>
        <v>3934.07</v>
      </c>
      <c r="G38" s="118">
        <f t="shared" si="2"/>
        <v>7868.14</v>
      </c>
      <c r="H38" s="256"/>
    </row>
    <row r="39" spans="1:11" ht="15" customHeight="1">
      <c r="A39" s="1082"/>
      <c r="B39" s="225" t="s">
        <v>217</v>
      </c>
      <c r="C39" s="181">
        <v>7130620637</v>
      </c>
      <c r="D39" s="180" t="s">
        <v>200</v>
      </c>
      <c r="E39" s="180">
        <v>5</v>
      </c>
      <c r="F39" s="564">
        <f>VLOOKUP(C39,'SOR RATE 2025-26'!A:D,4,0)</f>
        <v>84.63</v>
      </c>
      <c r="G39" s="118">
        <f t="shared" si="2"/>
        <v>423.15</v>
      </c>
      <c r="H39" s="256"/>
    </row>
    <row r="40" spans="1:11" ht="15" customHeight="1">
      <c r="A40" s="1082"/>
      <c r="B40" s="225" t="s">
        <v>160</v>
      </c>
      <c r="C40" s="649">
        <v>7130620013</v>
      </c>
      <c r="D40" s="180" t="s">
        <v>15</v>
      </c>
      <c r="E40" s="180">
        <v>4</v>
      </c>
      <c r="F40" s="564">
        <f>VLOOKUP(C40,'SOR RATE 2025-26'!A:D,4,0)</f>
        <v>156.63999999999999</v>
      </c>
      <c r="G40" s="118">
        <f t="shared" si="2"/>
        <v>626.55999999999995</v>
      </c>
      <c r="H40" s="256"/>
    </row>
    <row r="41" spans="1:11" ht="15" customHeight="1">
      <c r="A41" s="1082"/>
      <c r="B41" s="225" t="s">
        <v>161</v>
      </c>
      <c r="C41" s="180">
        <v>7130860033</v>
      </c>
      <c r="D41" s="180" t="s">
        <v>15</v>
      </c>
      <c r="E41" s="180">
        <v>2</v>
      </c>
      <c r="F41" s="564">
        <f>VLOOKUP(C41,'SOR RATE 2025-26'!A:D,4,0)</f>
        <v>1066.71</v>
      </c>
      <c r="G41" s="118">
        <f t="shared" si="2"/>
        <v>2133.42</v>
      </c>
      <c r="H41" s="256"/>
    </row>
    <row r="42" spans="1:11" ht="15" customHeight="1">
      <c r="A42" s="1082"/>
      <c r="B42" s="225" t="s">
        <v>218</v>
      </c>
      <c r="C42" s="181">
        <v>7130860076</v>
      </c>
      <c r="D42" s="180" t="s">
        <v>200</v>
      </c>
      <c r="E42" s="180">
        <v>17</v>
      </c>
      <c r="F42" s="564">
        <f>VLOOKUP(C42,'SOR RATE 2025-26'!A:D,4,0)/1000</f>
        <v>90.645839999999993</v>
      </c>
      <c r="G42" s="118">
        <f t="shared" si="2"/>
        <v>1540.9792799999998</v>
      </c>
      <c r="H42" s="256"/>
    </row>
    <row r="43" spans="1:11" ht="15" customHeight="1">
      <c r="A43" s="1082"/>
      <c r="B43" s="225" t="s">
        <v>219</v>
      </c>
      <c r="C43" s="211">
        <v>7130810692</v>
      </c>
      <c r="D43" s="478" t="s">
        <v>24</v>
      </c>
      <c r="E43" s="180">
        <v>2</v>
      </c>
      <c r="F43" s="564">
        <f>VLOOKUP(C43,'SOR RATE 2025-26'!A:D,4,0)</f>
        <v>371.1</v>
      </c>
      <c r="G43" s="118">
        <f t="shared" si="2"/>
        <v>742.2</v>
      </c>
      <c r="H43" s="256"/>
    </row>
    <row r="44" spans="1:11" ht="15" customHeight="1">
      <c r="A44" s="1083"/>
      <c r="B44" s="225" t="s">
        <v>220</v>
      </c>
      <c r="C44" s="181">
        <v>7130620619</v>
      </c>
      <c r="D44" s="180" t="s">
        <v>200</v>
      </c>
      <c r="E44" s="180">
        <v>1</v>
      </c>
      <c r="F44" s="564">
        <f>VLOOKUP(C44,'SOR RATE 2025-26'!A:D,4,0)</f>
        <v>86.09</v>
      </c>
      <c r="G44" s="118">
        <f t="shared" si="2"/>
        <v>86.09</v>
      </c>
      <c r="H44" s="256"/>
    </row>
    <row r="45" spans="1:11" ht="15" customHeight="1">
      <c r="A45" s="473">
        <v>21</v>
      </c>
      <c r="B45" s="231" t="s">
        <v>61</v>
      </c>
      <c r="C45" s="181"/>
      <c r="D45" s="180"/>
      <c r="E45" s="180"/>
      <c r="F45" s="118"/>
      <c r="G45" s="580">
        <f>SUM(G9:G44)</f>
        <v>1808700.5977999999</v>
      </c>
      <c r="H45" s="256"/>
      <c r="J45" s="184"/>
    </row>
    <row r="46" spans="1:11" ht="15" customHeight="1">
      <c r="A46" s="469">
        <v>22</v>
      </c>
      <c r="B46" s="231" t="s">
        <v>62</v>
      </c>
      <c r="C46" s="181"/>
      <c r="D46" s="180"/>
      <c r="E46" s="180"/>
      <c r="F46" s="118"/>
      <c r="G46" s="580">
        <f>G45/1.18</f>
        <v>1532797.116779661</v>
      </c>
      <c r="H46" s="256"/>
    </row>
    <row r="47" spans="1:11" ht="15" customHeight="1">
      <c r="A47" s="179">
        <v>23</v>
      </c>
      <c r="B47" s="238" t="s">
        <v>1763</v>
      </c>
      <c r="C47" s="650"/>
      <c r="D47" s="650"/>
      <c r="E47" s="650"/>
      <c r="F47" s="587">
        <v>7.4999999999999997E-2</v>
      </c>
      <c r="G47" s="118">
        <f>G46*F47</f>
        <v>114959.78375847457</v>
      </c>
      <c r="H47" s="256"/>
    </row>
    <row r="48" spans="1:11" ht="16.5" customHeight="1">
      <c r="A48" s="180">
        <v>24</v>
      </c>
      <c r="B48" s="210" t="s">
        <v>65</v>
      </c>
      <c r="C48" s="181"/>
      <c r="D48" s="180" t="s">
        <v>66</v>
      </c>
      <c r="E48" s="180">
        <v>17.2</v>
      </c>
      <c r="F48" s="118">
        <f>719.44986*1.029</f>
        <v>740.31390593999993</v>
      </c>
      <c r="G48" s="118">
        <f>E48*F48</f>
        <v>12733.399182167997</v>
      </c>
      <c r="H48" s="256"/>
      <c r="I48" s="28"/>
      <c r="J48" s="29"/>
      <c r="K48" s="30"/>
    </row>
    <row r="49" spans="1:11" ht="15" customHeight="1">
      <c r="A49" s="180">
        <v>25</v>
      </c>
      <c r="B49" s="645" t="s">
        <v>221</v>
      </c>
      <c r="C49" s="181"/>
      <c r="D49" s="180" t="s">
        <v>153</v>
      </c>
      <c r="E49" s="180">
        <v>1</v>
      </c>
      <c r="F49" s="118"/>
      <c r="G49" s="118">
        <v>163486.65</v>
      </c>
      <c r="H49" s="256"/>
      <c r="I49" s="176"/>
      <c r="J49" s="29"/>
      <c r="K49" s="185"/>
    </row>
    <row r="50" spans="1:11" ht="16.5" customHeight="1">
      <c r="A50" s="180">
        <v>26</v>
      </c>
      <c r="B50" s="459" t="s">
        <v>1759</v>
      </c>
      <c r="C50" s="181"/>
      <c r="D50" s="180"/>
      <c r="E50" s="180"/>
      <c r="F50" s="118"/>
      <c r="G50" s="242"/>
      <c r="H50" s="256"/>
      <c r="I50" s="186"/>
      <c r="J50" s="29"/>
      <c r="K50" s="33"/>
    </row>
    <row r="51" spans="1:11" s="3" customFormat="1" ht="19.5" customHeight="1">
      <c r="A51" s="283" t="s">
        <v>67</v>
      </c>
      <c r="B51" s="282" t="s">
        <v>1629</v>
      </c>
      <c r="C51" s="456"/>
      <c r="D51" s="457"/>
      <c r="E51" s="286"/>
      <c r="F51" s="286">
        <v>0.02</v>
      </c>
      <c r="G51" s="458">
        <f>G46*F51</f>
        <v>30655.942335593223</v>
      </c>
      <c r="H51" s="256"/>
    </row>
    <row r="52" spans="1:11" ht="41.25" customHeight="1">
      <c r="A52" s="287">
        <v>27</v>
      </c>
      <c r="B52" s="282" t="s">
        <v>1636</v>
      </c>
      <c r="C52" s="294"/>
      <c r="D52" s="287"/>
      <c r="E52" s="287"/>
      <c r="F52" s="289"/>
      <c r="G52" s="309">
        <f>(G46+G47+G48+G49+G51)*0.125</f>
        <v>231829.1115069871</v>
      </c>
      <c r="H52" s="256"/>
      <c r="I52" s="29"/>
    </row>
    <row r="53" spans="1:11" ht="30">
      <c r="A53" s="473">
        <v>28</v>
      </c>
      <c r="B53" s="251" t="s">
        <v>1791</v>
      </c>
      <c r="C53" s="181"/>
      <c r="D53" s="180"/>
      <c r="E53" s="180"/>
      <c r="F53" s="118"/>
      <c r="G53" s="580">
        <f>G46+G47+G48+G49+G51+G52</f>
        <v>2086462.0035628839</v>
      </c>
      <c r="H53" s="256"/>
    </row>
    <row r="54" spans="1:11" ht="15" customHeight="1">
      <c r="A54" s="180">
        <v>29</v>
      </c>
      <c r="B54" s="238" t="s">
        <v>1792</v>
      </c>
      <c r="C54" s="181"/>
      <c r="D54" s="180"/>
      <c r="E54" s="180"/>
      <c r="F54" s="118">
        <v>0.09</v>
      </c>
      <c r="G54" s="118">
        <f>G53*F54</f>
        <v>187781.58032065956</v>
      </c>
      <c r="H54" s="256"/>
    </row>
    <row r="55" spans="1:11" ht="15" customHeight="1">
      <c r="A55" s="180">
        <v>30</v>
      </c>
      <c r="B55" s="238" t="s">
        <v>1793</v>
      </c>
      <c r="C55" s="181"/>
      <c r="D55" s="180"/>
      <c r="E55" s="180"/>
      <c r="F55" s="118">
        <v>0.09</v>
      </c>
      <c r="G55" s="118">
        <f>G53*F55</f>
        <v>187781.58032065956</v>
      </c>
      <c r="H55" s="253"/>
    </row>
    <row r="56" spans="1:11" ht="27" customHeight="1">
      <c r="A56" s="180">
        <v>31</v>
      </c>
      <c r="B56" s="238" t="s">
        <v>1794</v>
      </c>
      <c r="C56" s="181"/>
      <c r="D56" s="222"/>
      <c r="E56" s="180"/>
      <c r="F56" s="118"/>
      <c r="G56" s="118">
        <f>G53+G54+G55</f>
        <v>2462025.1642042031</v>
      </c>
      <c r="H56" s="256"/>
    </row>
    <row r="57" spans="1:11" ht="32.25" customHeight="1">
      <c r="A57" s="473">
        <v>32</v>
      </c>
      <c r="B57" s="251" t="s">
        <v>74</v>
      </c>
      <c r="C57" s="651"/>
      <c r="D57" s="652"/>
      <c r="E57" s="473"/>
      <c r="F57" s="580"/>
      <c r="G57" s="580">
        <f>ROUND(G56,0)</f>
        <v>2462025</v>
      </c>
      <c r="H57" s="256"/>
    </row>
    <row r="58" spans="1:11" ht="15">
      <c r="A58" s="1017" t="s">
        <v>75</v>
      </c>
      <c r="B58" s="1017"/>
      <c r="C58" s="480"/>
      <c r="D58" s="481"/>
      <c r="E58" s="249"/>
      <c r="F58" s="249"/>
      <c r="G58" s="249"/>
      <c r="H58" s="249"/>
    </row>
    <row r="59" spans="1:11" ht="42" customHeight="1">
      <c r="A59" s="742">
        <v>1</v>
      </c>
      <c r="B59" s="1018" t="s">
        <v>1931</v>
      </c>
      <c r="C59" s="1018"/>
      <c r="D59" s="1018"/>
      <c r="E59" s="1018"/>
      <c r="F59" s="1018"/>
      <c r="G59" s="1018"/>
      <c r="H59" s="691"/>
    </row>
    <row r="60" spans="1:11" ht="14.25" customHeight="1">
      <c r="A60" s="481">
        <v>2</v>
      </c>
      <c r="B60" s="1011" t="s">
        <v>76</v>
      </c>
      <c r="C60" s="1011"/>
      <c r="D60" s="1011"/>
      <c r="E60" s="1011"/>
      <c r="F60" s="1011"/>
      <c r="G60" s="1011"/>
      <c r="H60" s="18"/>
    </row>
    <row r="61" spans="1:11" ht="14.25" customHeight="1">
      <c r="A61" s="481">
        <v>3</v>
      </c>
      <c r="B61" s="1011" t="s">
        <v>77</v>
      </c>
      <c r="C61" s="1011"/>
      <c r="D61" s="1011"/>
      <c r="E61" s="1011"/>
      <c r="F61" s="1011"/>
      <c r="G61" s="1011"/>
      <c r="H61" s="18"/>
    </row>
    <row r="62" spans="1:11">
      <c r="A62" s="746"/>
      <c r="B62" s="176"/>
      <c r="C62" s="746"/>
      <c r="D62" s="176"/>
      <c r="E62" s="176"/>
      <c r="F62" s="176"/>
      <c r="G62" s="176"/>
    </row>
  </sheetData>
  <mergeCells count="14">
    <mergeCell ref="A58:B58"/>
    <mergeCell ref="B59:G59"/>
    <mergeCell ref="B60:G60"/>
    <mergeCell ref="B61:G61"/>
    <mergeCell ref="A25:A32"/>
    <mergeCell ref="A35:A44"/>
    <mergeCell ref="B1:D1"/>
    <mergeCell ref="B3:G3"/>
    <mergeCell ref="F5:G5"/>
    <mergeCell ref="A6:A7"/>
    <mergeCell ref="B6:B7"/>
    <mergeCell ref="C6:C7"/>
    <mergeCell ref="D6:D7"/>
    <mergeCell ref="E6:G6"/>
  </mergeCells>
  <conditionalFormatting sqref="B45">
    <cfRule type="cellIs" dxfId="17" priority="2" stopIfTrue="1" operator="equal">
      <formula>"?"</formula>
    </cfRule>
  </conditionalFormatting>
  <conditionalFormatting sqref="B46">
    <cfRule type="cellIs" dxfId="16" priority="1" stopIfTrue="1" operator="equal">
      <formul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COMPARATIVE</vt:lpstr>
      <vt:lpstr>SOR RATE 2025-26</vt:lpstr>
      <vt:lpstr>A-1</vt:lpstr>
      <vt:lpstr>A-2 (A)</vt:lpstr>
      <vt:lpstr>A-2 (B)</vt:lpstr>
      <vt:lpstr>A-3</vt:lpstr>
      <vt:lpstr>A-3 (A)</vt:lpstr>
      <vt:lpstr>A-3 (B)</vt:lpstr>
      <vt:lpstr>A-4</vt:lpstr>
      <vt:lpstr>A-5</vt:lpstr>
      <vt:lpstr>A-6</vt:lpstr>
      <vt:lpstr>A-7</vt:lpstr>
      <vt:lpstr>A-8</vt:lpstr>
      <vt:lpstr>A-9</vt:lpstr>
      <vt:lpstr>A-10</vt:lpstr>
      <vt:lpstr>A-11</vt:lpstr>
      <vt:lpstr>A-12(A)</vt:lpstr>
      <vt:lpstr>A-12(B)</vt:lpstr>
      <vt:lpstr>'A-1'!Print_Titles</vt:lpstr>
      <vt:lpstr>COMPARATIVE!Print_Titles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2025-04-29T06:37:16Z</dcterms:modified>
</cp:coreProperties>
</file>